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Š Zadarski otoci\Desktop\"/>
    </mc:Choice>
  </mc:AlternateContent>
  <bookViews>
    <workbookView xWindow="0" yWindow="0" windowWidth="28800" windowHeight="12300" firstSheet="2" activeTab="5"/>
  </bookViews>
  <sheets>
    <sheet name="SAŽETAK" sheetId="1" r:id="rId1"/>
    <sheet name="Račun prihoda i rashoda ek" sheetId="10" r:id="rId2"/>
    <sheet name="Prihodi i rashodi prema izvoru " sheetId="8" r:id="rId3"/>
    <sheet name="Rashodi prema funkcijskoj kl" sheetId="5" r:id="rId4"/>
    <sheet name="Račun financiranja" sheetId="6" r:id="rId5"/>
    <sheet name="Račun financiranja po izvorima " sheetId="9" r:id="rId6"/>
    <sheet name="POSEBNI DIO" sheetId="7" r:id="rId7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2" i="7" l="1"/>
  <c r="G88" i="10"/>
  <c r="F88" i="10"/>
  <c r="E98" i="10"/>
  <c r="E43" i="10"/>
  <c r="G11" i="1"/>
  <c r="C23" i="8"/>
  <c r="C20" i="8" s="1"/>
  <c r="C12" i="5"/>
  <c r="D10" i="5"/>
  <c r="I13" i="1"/>
  <c r="I12" i="1"/>
  <c r="I9" i="1"/>
  <c r="I8" i="1"/>
  <c r="E84" i="10"/>
  <c r="G90" i="7"/>
  <c r="G83" i="7"/>
  <c r="C27" i="8"/>
  <c r="E24" i="10"/>
  <c r="E10" i="10"/>
  <c r="G8" i="1"/>
  <c r="C28" i="8"/>
  <c r="G112" i="7"/>
  <c r="C8" i="8"/>
  <c r="E8" i="8" s="1"/>
  <c r="D8" i="8"/>
  <c r="E9" i="8"/>
  <c r="C29" i="8"/>
  <c r="C25" i="8"/>
  <c r="C21" i="8"/>
  <c r="I28" i="1"/>
  <c r="I27" i="1"/>
  <c r="H14" i="1"/>
  <c r="F11" i="1"/>
  <c r="F8" i="1"/>
  <c r="F14" i="1" s="1"/>
  <c r="F30" i="1" s="1"/>
  <c r="E42" i="10" l="1"/>
  <c r="H30" i="1"/>
  <c r="G137" i="7" l="1"/>
  <c r="G253" i="7"/>
  <c r="G247" i="7"/>
  <c r="G240" i="7"/>
  <c r="G239" i="7"/>
  <c r="G233" i="7"/>
  <c r="G226" i="7"/>
  <c r="G225" i="7"/>
  <c r="G220" i="7"/>
  <c r="G213" i="7"/>
  <c r="G212" i="7"/>
  <c r="G207" i="7"/>
  <c r="G206" i="7"/>
  <c r="G202" i="7"/>
  <c r="G201" i="7"/>
  <c r="G197" i="7"/>
  <c r="G185" i="7"/>
  <c r="G184" i="7"/>
  <c r="G192" i="7"/>
  <c r="E184" i="7"/>
  <c r="G179" i="7"/>
  <c r="G178" i="7"/>
  <c r="G172" i="7"/>
  <c r="G171" i="7"/>
  <c r="G162" i="7"/>
  <c r="G161" i="7"/>
  <c r="G157" i="7"/>
  <c r="G156" i="7"/>
  <c r="G147" i="7"/>
  <c r="G146" i="7"/>
  <c r="G141" i="7"/>
  <c r="G125" i="7"/>
  <c r="G124" i="7"/>
  <c r="G121" i="7"/>
  <c r="G118" i="7"/>
  <c r="G115" i="7"/>
  <c r="G82" i="7"/>
  <c r="G67" i="7"/>
  <c r="G59" i="7"/>
  <c r="G49" i="7"/>
  <c r="G60" i="7"/>
  <c r="G50" i="7"/>
  <c r="G43" i="7"/>
  <c r="G13" i="7"/>
  <c r="G12" i="7"/>
  <c r="D50" i="7" l="1"/>
  <c r="D49" i="7"/>
  <c r="D12" i="7"/>
  <c r="E239" i="7" l="1"/>
  <c r="E212" i="7"/>
  <c r="E124" i="7"/>
  <c r="D124" i="7"/>
  <c r="D82" i="7"/>
  <c r="I11" i="1" l="1"/>
  <c r="E20" i="8" l="1"/>
  <c r="G14" i="1"/>
  <c r="I14" i="1" s="1"/>
  <c r="D20" i="8"/>
  <c r="D23" i="8"/>
  <c r="F164" i="7"/>
  <c r="F163" i="7" s="1"/>
  <c r="F162" i="7" s="1"/>
  <c r="F161" i="7" s="1"/>
  <c r="F132" i="7"/>
  <c r="D225" i="7"/>
  <c r="F95" i="7"/>
  <c r="F94" i="7" s="1"/>
  <c r="E34" i="8"/>
  <c r="D27" i="8"/>
  <c r="D29" i="8"/>
  <c r="D28" i="8"/>
  <c r="D22" i="8"/>
  <c r="F91" i="7"/>
  <c r="F14" i="7"/>
  <c r="F36" i="7"/>
  <c r="F102" i="7"/>
  <c r="F101" i="7" s="1"/>
  <c r="F240" i="7"/>
  <c r="F213" i="7"/>
  <c r="F185" i="7"/>
  <c r="F184" i="7" s="1"/>
  <c r="F90" i="7" l="1"/>
  <c r="F247" i="7"/>
  <c r="F239" i="7" l="1"/>
  <c r="F82" i="7"/>
  <c r="F133" i="7"/>
  <c r="F68" i="7"/>
  <c r="F131" i="7"/>
  <c r="F33" i="7"/>
  <c r="F201" i="7"/>
  <c r="F221" i="7"/>
  <c r="F220" i="7" s="1"/>
  <c r="F226" i="7"/>
  <c r="F234" i="7"/>
  <c r="F233" i="7" s="1"/>
  <c r="F128" i="7" l="1"/>
  <c r="F125" i="7" s="1"/>
  <c r="F124" i="7" s="1"/>
  <c r="F212" i="7"/>
  <c r="F225" i="7"/>
  <c r="F84" i="7" l="1"/>
  <c r="E13" i="5" l="1"/>
  <c r="E10" i="5"/>
  <c r="F60" i="7" l="1"/>
  <c r="F27" i="7"/>
  <c r="F26" i="7" s="1"/>
  <c r="F59" i="7" l="1"/>
  <c r="F21" i="7"/>
  <c r="F19" i="7" s="1"/>
  <c r="F13" i="7" s="1"/>
  <c r="F44" i="7"/>
  <c r="D212" i="7"/>
  <c r="G119" i="7"/>
  <c r="D118" i="7"/>
  <c r="D59" i="7"/>
  <c r="F12" i="7" l="1"/>
  <c r="G89" i="10" l="1"/>
  <c r="G84" i="10"/>
  <c r="G80" i="10"/>
  <c r="G50" i="10"/>
  <c r="G43" i="10"/>
  <c r="G42" i="10"/>
  <c r="F42" i="10"/>
  <c r="F90" i="10"/>
  <c r="G24" i="10"/>
  <c r="G11" i="10"/>
  <c r="G18" i="10"/>
  <c r="G21" i="10"/>
  <c r="G30" i="10"/>
  <c r="G34" i="10"/>
  <c r="F10" i="10"/>
  <c r="G10" i="10" s="1"/>
  <c r="G98" i="10" l="1"/>
  <c r="F98" i="10"/>
  <c r="D30" i="8" l="1"/>
  <c r="E30" i="8" s="1"/>
  <c r="D25" i="8"/>
  <c r="E25" i="8" s="1"/>
  <c r="E22" i="8"/>
  <c r="E21" i="8"/>
  <c r="E24" i="8"/>
  <c r="E26" i="8"/>
  <c r="E28" i="8"/>
  <c r="E29" i="8"/>
  <c r="E31" i="8"/>
  <c r="D12" i="8"/>
  <c r="E16" i="8"/>
  <c r="E17" i="8"/>
  <c r="E18" i="8"/>
  <c r="E19" i="8"/>
  <c r="D15" i="8"/>
  <c r="E14" i="8"/>
  <c r="E10" i="8"/>
  <c r="E11" i="8"/>
  <c r="E13" i="8"/>
  <c r="E27" i="8" l="1"/>
  <c r="E23" i="8"/>
  <c r="E15" i="8"/>
  <c r="E12" i="8"/>
  <c r="D11" i="5"/>
  <c r="E11" i="5" s="1"/>
  <c r="E12" i="5" l="1"/>
</calcChain>
</file>

<file path=xl/sharedStrings.xml><?xml version="1.0" encoding="utf-8"?>
<sst xmlns="http://schemas.openxmlformats.org/spreadsheetml/2006/main" count="493" uniqueCount="304">
  <si>
    <t>PRIHODI UKUPNO</t>
  </si>
  <si>
    <t>RASHODI UKUPNO</t>
  </si>
  <si>
    <t>RAZLIKA - VIŠAK / MANJAK</t>
  </si>
  <si>
    <t>VIŠAK / MANJAK IZ PRETHODNE(IH) GODINE KOJI ĆE SE RASPOREDITI / POKRITI</t>
  </si>
  <si>
    <t>NETO FINANCIRANJE</t>
  </si>
  <si>
    <t>VIŠAK / MANJAK + NETO FINANCIRANJE</t>
  </si>
  <si>
    <t>Naziv prihoda</t>
  </si>
  <si>
    <t>Razred</t>
  </si>
  <si>
    <t>Skupina</t>
  </si>
  <si>
    <t>Izvor</t>
  </si>
  <si>
    <t>Prihodi poslovanja</t>
  </si>
  <si>
    <t>Opći prihodi i primici</t>
  </si>
  <si>
    <t>Naziv rashoda</t>
  </si>
  <si>
    <t>Rashodi poslovanja</t>
  </si>
  <si>
    <t>Rashodi za zaposlene</t>
  </si>
  <si>
    <t>Rashodi za nabavu nefinancijske imovine</t>
  </si>
  <si>
    <t>RASHODI PREMA FUNKCIJSKOJ KLASIFIKACIJI</t>
  </si>
  <si>
    <t>BROJČANA OZNAKA I NAZIV</t>
  </si>
  <si>
    <t>UKUPNI RASHODI</t>
  </si>
  <si>
    <t>Primici od financijske imovine i zaduživanja</t>
  </si>
  <si>
    <t>Izdaci za financijsku imovinu i otplate zajmova</t>
  </si>
  <si>
    <t>II. POSEBNI DIO</t>
  </si>
  <si>
    <t>I. OPĆI DIO</t>
  </si>
  <si>
    <t>Šifra</t>
  </si>
  <si>
    <t>Materijalni rashodi</t>
  </si>
  <si>
    <t>Primici od zaduživanja</t>
  </si>
  <si>
    <t>Namjenski primici od zaduživanja</t>
  </si>
  <si>
    <t>Izdaci za otplatu glavnice primljenih kredita i zajmova</t>
  </si>
  <si>
    <t>Vlastiti prihodi</t>
  </si>
  <si>
    <t>B) SAŽETAK RAČUNA FINANCIRANJA</t>
  </si>
  <si>
    <t>UKUPAN DONOS VIŠKA / MANJKA IZ PRETHODNE(IH) GODINE***</t>
  </si>
  <si>
    <t>Pomoći iz inozemstva i od subjekata unutar općeg proračuna</t>
  </si>
  <si>
    <t>Prihodi iz nadležnog proračuna i od HZZO-a temeljem ugovornih obveza</t>
  </si>
  <si>
    <t>Rashodi za nabavu proizvedene dugotrajne imovine</t>
  </si>
  <si>
    <t>Naziv</t>
  </si>
  <si>
    <t>Izvanstandardni programi u školama</t>
  </si>
  <si>
    <t>Financiranje nabave drugih obrazovnih materijala</t>
  </si>
  <si>
    <t>A 1013-07</t>
  </si>
  <si>
    <t>Osnovnoškolsko obrazovanje</t>
  </si>
  <si>
    <t>A 1012-02</t>
  </si>
  <si>
    <t xml:space="preserve">Financijski rashodi </t>
  </si>
  <si>
    <t xml:space="preserve">Opći prihodi i primici </t>
  </si>
  <si>
    <t>09 Obrazovanje</t>
  </si>
  <si>
    <t>0912 Osnovno obrazovanje</t>
  </si>
  <si>
    <t>096 Dodatne usluge u obrazovanju</t>
  </si>
  <si>
    <t>A 1013-13</t>
  </si>
  <si>
    <t>Prehrana učenika u osnovnim školama</t>
  </si>
  <si>
    <t>A 1013-14</t>
  </si>
  <si>
    <t>Pomoći</t>
  </si>
  <si>
    <t xml:space="preserve">Pomoći </t>
  </si>
  <si>
    <t>PROGRAM 1012</t>
  </si>
  <si>
    <t xml:space="preserve">Vlastiti prihodi </t>
  </si>
  <si>
    <t>Donacije</t>
  </si>
  <si>
    <t>Prihod od financijske imovine</t>
  </si>
  <si>
    <t>Prihodi za posebne namjene</t>
  </si>
  <si>
    <t xml:space="preserve">Naknade građanima i kućanstvima </t>
  </si>
  <si>
    <t>Višak vlastitih prihoda</t>
  </si>
  <si>
    <t xml:space="preserve">Donacije </t>
  </si>
  <si>
    <t>Opremanje škola STANDARD</t>
  </si>
  <si>
    <t>A 1012-10</t>
  </si>
  <si>
    <t>PROGRAM 1013</t>
  </si>
  <si>
    <t xml:space="preserve">Višak vlastitih prihoda </t>
  </si>
  <si>
    <t>Sredstva iz EU</t>
  </si>
  <si>
    <t xml:space="preserve">Izvršenje tekuće godine </t>
  </si>
  <si>
    <t>Indeks</t>
  </si>
  <si>
    <t xml:space="preserve">GODIŠNJI IZVJEŠTAJ O IZVRŠENJU FINANCIJSKOG PLANA ZA 2023. GODINU
</t>
  </si>
  <si>
    <t xml:space="preserve">Izvršenje prethodne godine </t>
  </si>
  <si>
    <t xml:space="preserve">Plan tekuće godine </t>
  </si>
  <si>
    <t>EUR*</t>
  </si>
  <si>
    <t>Izvršenje prethodne godine</t>
  </si>
  <si>
    <t>GODIŠNJI IZVJEŠTAJ O IZVRŠENJU FINANCIJSKOG PLANA ZA 2023. GODINU</t>
  </si>
  <si>
    <t>Izvršenje tekuće godine</t>
  </si>
  <si>
    <t xml:space="preserve">UKUPNO PRIHODI </t>
  </si>
  <si>
    <t>1 Opći prihodi i primici</t>
  </si>
  <si>
    <t>11 Opći prihodi i primici</t>
  </si>
  <si>
    <t>3 Vlastiti prihodi</t>
  </si>
  <si>
    <t>31 Vlastiti prihodi</t>
  </si>
  <si>
    <t>UKUPNO RASHODI</t>
  </si>
  <si>
    <t>A) SAŽETAK RAČUNA PRIHODA I RASHODA</t>
  </si>
  <si>
    <t xml:space="preserve">                 IZVJEŠTAJ RAČUNA FINANCIRANJA PREMA EKONOMSKOJ KLASIFIKACIJI </t>
  </si>
  <si>
    <t>IZVJEŠTAJ RAČUNA FINANCIRANJA PREMA IZVORIMA FINANCIRANJA</t>
  </si>
  <si>
    <t>IZVJEŠTAJ O PRIHODIMA I RASHODIMA PREMA IZVORIMA FINANCIRANJA</t>
  </si>
  <si>
    <t xml:space="preserve">4 Prihodi za posbene namjene </t>
  </si>
  <si>
    <t>41 Prihodi za posbne namjene</t>
  </si>
  <si>
    <t>5 Pomoći</t>
  </si>
  <si>
    <t>6 Donacije</t>
  </si>
  <si>
    <t xml:space="preserve">61 Donacije </t>
  </si>
  <si>
    <t xml:space="preserve">57 Pomoći iz inozemstva i od subjekata unutar općeg proračuna </t>
  </si>
  <si>
    <t xml:space="preserve">5402 Sredstva iz EU </t>
  </si>
  <si>
    <t xml:space="preserve">VIŠAK PRIHODA KORIŠTEN ZA POKRIĆE RASHODA </t>
  </si>
  <si>
    <t>9 Rezultat</t>
  </si>
  <si>
    <t>92 Višak vlastitih prihoda</t>
  </si>
  <si>
    <t>RASHODI POSLOVANJA PREMA EKONOMSKOJ KLASIFIKACIJI</t>
  </si>
  <si>
    <t>GODIŠNJI IZVJEŠTAJ O IZVRŠENJU FINANCIJSKOG PLANA ZA 2023.g.</t>
  </si>
  <si>
    <t xml:space="preserve">A. RAČUN PRIHODA I RASHODA </t>
  </si>
  <si>
    <t>PRIHODI POSLOVANJA PREMA EKONOMSKOJ KLASIFIKACIJI</t>
  </si>
  <si>
    <t>B. RAČUN FINANCIRANJA</t>
  </si>
  <si>
    <t xml:space="preserve">B. RAČUN FINANCIRANJA </t>
  </si>
  <si>
    <t xml:space="preserve">Ostali nespomenuti prihodi </t>
  </si>
  <si>
    <t xml:space="preserve">Pomoći proračunskim korisnicima iz proračuna koji im nije nadležan </t>
  </si>
  <si>
    <t xml:space="preserve">Tekuće pomoći proračunskim korisnicima iz proračuna koji im nije nadležan </t>
  </si>
  <si>
    <t xml:space="preserve">Kapitalne pomoći  proračunskim korisnicima iz proračuna koji im nije nadležan </t>
  </si>
  <si>
    <t xml:space="preserve">Prijenosi između proračunskih korisnika istog proračuna </t>
  </si>
  <si>
    <t>Tekući prijenosi između proračunskih korisnika istog proračuna</t>
  </si>
  <si>
    <t xml:space="preserve">Tekući prijenosi između proračunskih korisnika istog proračuna temeljem prijenosa EU sredstava </t>
  </si>
  <si>
    <t>Prihodi od  imovine</t>
  </si>
  <si>
    <t>Kamate na oročena sredstva i depozite po viđenju</t>
  </si>
  <si>
    <t>Prihodi po posebnim propisima</t>
  </si>
  <si>
    <t>Prihodi od upravnih i administrativnih pristojbu, pristojbi po posebnim propisima i naknada</t>
  </si>
  <si>
    <t xml:space="preserve">Prihodi od prodaje proizvoda i robe te pruženih usluga </t>
  </si>
  <si>
    <t>Prihodi od pruženih usluga</t>
  </si>
  <si>
    <t xml:space="preserve">Tekuće donacije </t>
  </si>
  <si>
    <t>Prihodi iz nadležnog proračuna za financiranje redovne djelatnosti proračunskih korisnika</t>
  </si>
  <si>
    <t xml:space="preserve">Prihodi iz nadležnog proračuna za financiranje rashoda poslovanja </t>
  </si>
  <si>
    <t>Prihodi iz nadležnog proračuna za financiranjerashoda za nabavu nefinancijske imovine</t>
  </si>
  <si>
    <t xml:space="preserve">Ostali prihodi </t>
  </si>
  <si>
    <t xml:space="preserve">Kapitalne donacije </t>
  </si>
  <si>
    <t>Plaće za redovan rad</t>
  </si>
  <si>
    <t>Plaće (Bruto)</t>
  </si>
  <si>
    <t xml:space="preserve">Ostali rashodi za zaposlene </t>
  </si>
  <si>
    <t>Doprinosi na plaće</t>
  </si>
  <si>
    <t xml:space="preserve">Doprinosi za obvezno zdravstveno osiguranje </t>
  </si>
  <si>
    <t>Naknade troškova zaposlenima</t>
  </si>
  <si>
    <t>Službena putovanja</t>
  </si>
  <si>
    <t>Naknade za prijevoz , za rad na terenu i odvojeni život</t>
  </si>
  <si>
    <t>Stručno usavršavanje zaposlenika</t>
  </si>
  <si>
    <t>Rashodi za materijal i energiju</t>
  </si>
  <si>
    <t xml:space="preserve">Uredski materijal i ostali materijalni rashodi </t>
  </si>
  <si>
    <t>Materijal i sirovine</t>
  </si>
  <si>
    <t>Energija</t>
  </si>
  <si>
    <t xml:space="preserve">Materijal i dijelovi za tekuće i investicijsko održavanje </t>
  </si>
  <si>
    <t>Sitni inventar i auto gume</t>
  </si>
  <si>
    <t>Službena, radna i zaštitna odjeća i obuća</t>
  </si>
  <si>
    <t xml:space="preserve">Rashodi za usluge </t>
  </si>
  <si>
    <t>Usluge telefona, pošte i prijevoza</t>
  </si>
  <si>
    <t>Usluge tekućegi investicijskog održavanja</t>
  </si>
  <si>
    <t>Usluge promidžbe i informiranja</t>
  </si>
  <si>
    <t>Komunalne usluge</t>
  </si>
  <si>
    <t>Zakupnine i najamnine</t>
  </si>
  <si>
    <t xml:space="preserve">Zdravstvene i veterinarske usluge </t>
  </si>
  <si>
    <t>Intelektualne i osobne usluge</t>
  </si>
  <si>
    <t>Računalne usluge</t>
  </si>
  <si>
    <t>Ostale usluge</t>
  </si>
  <si>
    <t xml:space="preserve">Ostali nespomenuti rashodi poslovanja </t>
  </si>
  <si>
    <t xml:space="preserve">Ostali financijski rashodi </t>
  </si>
  <si>
    <t>Bankarske usluge i usluge platnog prometa</t>
  </si>
  <si>
    <t>Zatezne kamate</t>
  </si>
  <si>
    <t>Ostale naknade građanima i kućanstvima iz proračuna</t>
  </si>
  <si>
    <t>Naknade građanima i kućanstvima u novcu</t>
  </si>
  <si>
    <t>Naknade građanima i kućanstvima u naravi</t>
  </si>
  <si>
    <t>Ostale naknade troškova zaposlenima</t>
  </si>
  <si>
    <t>Premije osiguranja</t>
  </si>
  <si>
    <t>Reprezentacija</t>
  </si>
  <si>
    <t>Članarine</t>
  </si>
  <si>
    <t>Pristojbe i naknade</t>
  </si>
  <si>
    <t>Troškovi sudskih postupaka</t>
  </si>
  <si>
    <t>Postrojenja i oprema</t>
  </si>
  <si>
    <t xml:space="preserve">Uredska oprema i namještaj </t>
  </si>
  <si>
    <t>Komunikacijska oprema</t>
  </si>
  <si>
    <t>Instrumenti, uređaji i strojevi</t>
  </si>
  <si>
    <t xml:space="preserve">Sportska i glazbena oprema </t>
  </si>
  <si>
    <t>Uređaji, strojevi i oprema za ostale namjene</t>
  </si>
  <si>
    <t>Knjige</t>
  </si>
  <si>
    <t xml:space="preserve">Knjige </t>
  </si>
  <si>
    <t>A 1012-01</t>
  </si>
  <si>
    <t>Materijalni rashodi škola-STANDARD</t>
  </si>
  <si>
    <t xml:space="preserve">3 Rashodi poslovanja </t>
  </si>
  <si>
    <t xml:space="preserve">32 Materijalni rashodi </t>
  </si>
  <si>
    <t>3211-Službena putovanja</t>
  </si>
  <si>
    <t>3212-Naknade za prijevoz na posao i s posla</t>
  </si>
  <si>
    <t>3213-Stručno usavršavanje zaposlenika</t>
  </si>
  <si>
    <t>3214- Ostale naknade troškova zaposlenima</t>
  </si>
  <si>
    <t>3221-Uredski materijal</t>
  </si>
  <si>
    <t>3223-Energija</t>
  </si>
  <si>
    <t xml:space="preserve">3222- Materijali i sirovine </t>
  </si>
  <si>
    <t>3224-Materijali i dijelovi za tekuć.i inves.održ.</t>
  </si>
  <si>
    <t>3225-Sitni inventar i auto gume</t>
  </si>
  <si>
    <t>3227- Službena, radna i zaštitna odjeća i obuća</t>
  </si>
  <si>
    <t>3231-Usluge telefona ,pošte i prijevoza</t>
  </si>
  <si>
    <t>3232-Usluge tekuć.i investic.održavanja</t>
  </si>
  <si>
    <t>3233- Usluge promidžbe i informiranja</t>
  </si>
  <si>
    <t>3234-Komunalne usluge</t>
  </si>
  <si>
    <t>3235-Zakupnine i najamnine</t>
  </si>
  <si>
    <t xml:space="preserve">3236- Zdravstvene usluge </t>
  </si>
  <si>
    <t>3237-Intelektualne i osobne usluge</t>
  </si>
  <si>
    <t>3238-Računalne usluge</t>
  </si>
  <si>
    <t>3239-Ostale usluge</t>
  </si>
  <si>
    <t>3292-Premije osiguranja</t>
  </si>
  <si>
    <t>3293-Reprezentacija</t>
  </si>
  <si>
    <t>3294-Članarine</t>
  </si>
  <si>
    <t>3299-Ostali nespom.rashodi poslovanja</t>
  </si>
  <si>
    <t>Financijski rashodi škola STANDARD</t>
  </si>
  <si>
    <t>34 Financijski rashodi</t>
  </si>
  <si>
    <t>3431-Bankarske usl.i isl.platnog prometa</t>
  </si>
  <si>
    <t>3433-Zatezne kamate</t>
  </si>
  <si>
    <t>A 1012-03</t>
  </si>
  <si>
    <t>4221-Uredska oprema i namještaj</t>
  </si>
  <si>
    <t>4226-Sportska i glazbena oprema</t>
  </si>
  <si>
    <t>4241-Knjige u knižnicama</t>
  </si>
  <si>
    <t>A 1012-09</t>
  </si>
  <si>
    <t>Rashodi za zaposlene -vlastiti i namjenski prihodi škola</t>
  </si>
  <si>
    <t>31-Plaće za zaposlene</t>
  </si>
  <si>
    <t>311-Plaće za zaposlene</t>
  </si>
  <si>
    <t>3111-Plaće za redovan rad</t>
  </si>
  <si>
    <t>312-Ostali rashodi za zaposlene</t>
  </si>
  <si>
    <t>3121-Ostali rashodi za zaposlene</t>
  </si>
  <si>
    <t>313-Doprinosi za zdravstveno osiguranje</t>
  </si>
  <si>
    <t>3132-Doprinosi za obavezno zdravstveno osiguranje</t>
  </si>
  <si>
    <t>32-Materijalni rashodi</t>
  </si>
  <si>
    <t xml:space="preserve">321- Naknada troškova zaposlenima </t>
  </si>
  <si>
    <t>3212-Naknade za prijevoz</t>
  </si>
  <si>
    <t xml:space="preserve">Materijalni rashodi- vlastiti i namjenski prihodi </t>
  </si>
  <si>
    <t xml:space="preserve">31- Rashodi za zaposlene </t>
  </si>
  <si>
    <t>321- Naknade troškova zaposlenima</t>
  </si>
  <si>
    <t>3213-Stručno usavršavanje zaposlnika</t>
  </si>
  <si>
    <t>322- Rashodi za materijal i energiju</t>
  </si>
  <si>
    <t>3222-Materijali i sirovine</t>
  </si>
  <si>
    <t>3223- Energija</t>
  </si>
  <si>
    <t>3224- Materijal i dijelovi za tek. i inv.održavanje</t>
  </si>
  <si>
    <t>3225-Sitan inventar</t>
  </si>
  <si>
    <t>3227- Radna odjeća i obuća</t>
  </si>
  <si>
    <t>323-Rashodi za usluge</t>
  </si>
  <si>
    <t>3231- Usluge telefona, pošte i prijevoza</t>
  </si>
  <si>
    <t>3232-Usluge tek.i inv.održavanja</t>
  </si>
  <si>
    <t>329-Ostali rashodi poslovanja</t>
  </si>
  <si>
    <t>3293-Reprezenztacija</t>
  </si>
  <si>
    <t>3299- Ostali nespomenutu rashodi</t>
  </si>
  <si>
    <t>34-Ostali financijski rashodi</t>
  </si>
  <si>
    <t>3433- Zatezne kamate</t>
  </si>
  <si>
    <t>37-Naknade građanima i kućanstvima</t>
  </si>
  <si>
    <t>3712-Naknade građanima i kućanstvima u naravi</t>
  </si>
  <si>
    <t>37- Naknade građanima i kućanstvima</t>
  </si>
  <si>
    <t>322-Rashodi za materijal i energiju</t>
  </si>
  <si>
    <t>323- Rashodi za usluge</t>
  </si>
  <si>
    <t>3237- Intelektualne i osobne usluge</t>
  </si>
  <si>
    <t xml:space="preserve">3239-Ostale usluge </t>
  </si>
  <si>
    <t>329- Ostali nespomenuti rashodi poslovanja</t>
  </si>
  <si>
    <t>3293- Reprezentacija</t>
  </si>
  <si>
    <t>3296- Troškovi sudskih postupaka</t>
  </si>
  <si>
    <t>3299-Ostali nespomenuti rashodi poslovanja</t>
  </si>
  <si>
    <t xml:space="preserve">37- Ostale naknade građanima i kućanstvima </t>
  </si>
  <si>
    <t xml:space="preserve">372 - Ostale naknade građanima i kućanstvima </t>
  </si>
  <si>
    <t xml:space="preserve">3721- Naknada građanima i kućanstvima u novcu </t>
  </si>
  <si>
    <t>3722- Naknada građanima i kućanstvima u naravi</t>
  </si>
  <si>
    <t>3 Rashodi poslovanja</t>
  </si>
  <si>
    <t>321- Naknada troškova zaposlenima</t>
  </si>
  <si>
    <t>3211- Sužbena putovanja</t>
  </si>
  <si>
    <t xml:space="preserve">3221-Uredski materijal </t>
  </si>
  <si>
    <t>3225- Sitan inventar</t>
  </si>
  <si>
    <t>3231 Usluge telefon, pošte i prijevoza</t>
  </si>
  <si>
    <t xml:space="preserve">A 1012-12 </t>
  </si>
  <si>
    <t xml:space="preserve">Opremanje škola -vlastiti i namjenski prihodi </t>
  </si>
  <si>
    <t>4222-Komunikacijska oprema</t>
  </si>
  <si>
    <t>4225-Instrumenti, uređaji i strojevi</t>
  </si>
  <si>
    <t>4227-Uređaji, strojevi i oprema za ostale namjene</t>
  </si>
  <si>
    <t>4211-Uredska oprema i namještaj</t>
  </si>
  <si>
    <t>A 1013-06</t>
  </si>
  <si>
    <t xml:space="preserve">Produženi boravak </t>
  </si>
  <si>
    <t>313-Doprinosi za zdravstveno osiguranje osiguranje</t>
  </si>
  <si>
    <t>3131-Doprinosi za obavezno zdravstveno osiguranje osiguranje</t>
  </si>
  <si>
    <t>3722-Naknade građanima i kućanstvima u naravi</t>
  </si>
  <si>
    <t>3222-Materijali  i sirovine</t>
  </si>
  <si>
    <t>Škola puna pogućnosti 5</t>
  </si>
  <si>
    <t>A 1013-17</t>
  </si>
  <si>
    <t xml:space="preserve">Program predškole </t>
  </si>
  <si>
    <t>31-Rashodi za zaposlene</t>
  </si>
  <si>
    <t xml:space="preserve">313- Doprinosi za zdravstveno oisguranje </t>
  </si>
  <si>
    <t xml:space="preserve">3132- Doprinosi za obavezno  zdravstveno oisguranje </t>
  </si>
  <si>
    <t xml:space="preserve">Indeks </t>
  </si>
  <si>
    <t>4511- Dodatna ulaganja u građ. objektima</t>
  </si>
  <si>
    <t xml:space="preserve">343- Ostali financijski rashodi </t>
  </si>
  <si>
    <t>3722- Naknade građanima i kućanstvima u naravi</t>
  </si>
  <si>
    <t xml:space="preserve">3212- Naknade za prijevoz, za rad na terenu i odvojen život </t>
  </si>
  <si>
    <t xml:space="preserve">321- Nakande troškova zaposlenima </t>
  </si>
  <si>
    <t>3295- Pristojbe i naknade</t>
  </si>
  <si>
    <t xml:space="preserve">422 Postrojenja i oprema </t>
  </si>
  <si>
    <t xml:space="preserve">424 Knjige </t>
  </si>
  <si>
    <t>321-Naknade troškova zaposlenicima</t>
  </si>
  <si>
    <t xml:space="preserve">312- Ostali rashodi za zaposlene </t>
  </si>
  <si>
    <t xml:space="preserve">3121- Ostali rashodi za zaposlene </t>
  </si>
  <si>
    <t>3211- Uredski materijal i odtali materijalni rashodi</t>
  </si>
  <si>
    <t xml:space="preserve">322-Materijalni rashodi </t>
  </si>
  <si>
    <t>329-Ostale usluge</t>
  </si>
  <si>
    <t xml:space="preserve">4 Rashodi za nabavu nefinancijske imovine </t>
  </si>
  <si>
    <t>42 Rashodi za nabavu proizvedene dugotrajne imovine</t>
  </si>
  <si>
    <t>422-Postrojenja i oprema</t>
  </si>
  <si>
    <t>45- Dodatna ulaganja na građ.objektima</t>
  </si>
  <si>
    <t xml:space="preserve">32- Materijalni rashodi </t>
  </si>
  <si>
    <t xml:space="preserve">31 Rashodi za zaposlene </t>
  </si>
  <si>
    <t>3-Rashodi poslovanja</t>
  </si>
  <si>
    <t xml:space="preserve">37-Ostale naknade građanima i kućanstvima </t>
  </si>
  <si>
    <t>422 Postrojenja i oprema</t>
  </si>
  <si>
    <t xml:space="preserve">Izvorni plan </t>
  </si>
  <si>
    <t>Plan tekuće godine</t>
  </si>
  <si>
    <t>PRIHODI POSLOVANJA</t>
  </si>
  <si>
    <t>PRIHODI OD PRODAJE NEFINANCIJSKE IMOVINE</t>
  </si>
  <si>
    <t>RASHODI  POSLOVANJA</t>
  </si>
  <si>
    <t>RASHODI ZA NABAVU NEFINANCIJSKE IMOVINE</t>
  </si>
  <si>
    <t>PRIMICI OD FINANCIJSKE IMOVINE I ZADUŽIVANJA</t>
  </si>
  <si>
    <t>IZDACI ZA FINANCIJSKU IMOVINU I OTPLATE ZAJMOVA</t>
  </si>
  <si>
    <t>C) PRENESENI VIŠAK ILI PRENESENI MANJAK I VIŠEGODIŠNJI PLAN URAVNOTEŽENJA</t>
  </si>
  <si>
    <r>
      <t xml:space="preserve">* Napomena: U Uputi o procesu prilagodbe poslovnih procesa subjekata opće države za poslovanje u euru iz lipnja 2022. dana je preporuka da u Općem dijelu financijskog plana sažetak Računa prihoda i rashoda i Računa financiranja bude iskazan dvojno, odnosno </t>
    </r>
    <r>
      <rPr>
        <b/>
        <i/>
        <u/>
        <sz val="9"/>
        <color indexed="8"/>
        <rFont val="Arial"/>
        <family val="2"/>
        <charset val="238"/>
      </rPr>
      <t>u kunama i u eurima</t>
    </r>
    <r>
      <rPr>
        <b/>
        <i/>
        <sz val="9"/>
        <color indexed="8"/>
        <rFont val="Arial"/>
        <family val="2"/>
        <charset val="238"/>
      </rPr>
      <t>.</t>
    </r>
  </si>
  <si>
    <t>** Napomena: Iznosi u stupcima Izvršenje 2021. i Plan 2022. preračunavaju se iz kuna u eure prema fiksnom tečaju konverzije (1 EUR=7,53450 kuna) i po pravilima za preračunavanje i zaokruživanje.</t>
  </si>
  <si>
    <t>*** Napomena: Redak UKUPAN DONOS VIŠKA/MANJKA IZ PRETHODNE(IH) GODINA služi kao informacija i ne uzima se u obzir kod uravnoteženja proračuna, već se proračun uravnotežuje retkom VIŠAK/MANJAK IZ PRETHODNE(IH) GODINE KOJI ĆE SE POKRITI/RASPOREDITI.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</si>
</sst>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i/>
      <sz val="9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i/>
      <sz val="10"/>
      <color indexed="8"/>
      <name val="Arial"/>
      <family val="2"/>
      <charset val="238"/>
    </font>
    <font>
      <sz val="10"/>
      <name val="Arial"/>
      <family val="2"/>
      <charset val="238"/>
    </font>
    <font>
      <b/>
      <i/>
      <sz val="10"/>
      <color indexed="8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4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i/>
      <sz val="10"/>
      <name val="Arial"/>
      <family val="2"/>
      <charset val="238"/>
    </font>
    <font>
      <sz val="10"/>
      <color theme="1"/>
      <name val="Verdana"/>
      <family val="2"/>
      <charset val="238"/>
    </font>
    <font>
      <b/>
      <sz val="14"/>
      <color rgb="FF000000"/>
      <name val="Times New Roman"/>
      <family val="1"/>
      <charset val="238"/>
    </font>
    <font>
      <b/>
      <sz val="20"/>
      <color rgb="FF00000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b/>
      <i/>
      <sz val="10"/>
      <color rgb="FF000000"/>
      <name val="Times New Roman"/>
      <family val="1"/>
      <charset val="238"/>
    </font>
    <font>
      <b/>
      <i/>
      <sz val="10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i/>
      <sz val="10"/>
      <color rgb="FF000000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color theme="1"/>
      <name val="Verdana"/>
      <family val="2"/>
      <charset val="238"/>
    </font>
    <font>
      <sz val="10"/>
      <color rgb="FF000000"/>
      <name val="Times New Roman"/>
      <family val="1"/>
    </font>
    <font>
      <sz val="10"/>
      <color theme="1"/>
      <name val="Times New Roman"/>
      <family val="1"/>
      <charset val="238"/>
    </font>
    <font>
      <b/>
      <sz val="10"/>
      <name val="Times New Roman"/>
      <family val="1"/>
      <charset val="238"/>
    </font>
    <font>
      <b/>
      <i/>
      <sz val="10"/>
      <name val="Times New Roman"/>
      <family val="1"/>
      <charset val="238"/>
    </font>
    <font>
      <b/>
      <i/>
      <u/>
      <sz val="9"/>
      <color indexed="8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FF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6" fillId="0" borderId="0"/>
    <xf numFmtId="0" fontId="7" fillId="0" borderId="0"/>
    <xf numFmtId="0" fontId="3" fillId="0" borderId="0"/>
    <xf numFmtId="0" fontId="7" fillId="0" borderId="0"/>
  </cellStyleXfs>
  <cellXfs count="336">
    <xf numFmtId="0" fontId="0" fillId="0" borderId="0" xfId="0"/>
    <xf numFmtId="0" fontId="2" fillId="0" borderId="0" xfId="0" applyNumberFormat="1" applyFont="1" applyFill="1" applyBorder="1" applyAlignment="1" applyProtection="1">
      <alignment horizontal="left" wrapText="1"/>
    </xf>
    <xf numFmtId="0" fontId="4" fillId="0" borderId="0" xfId="0" applyNumberFormat="1" applyFont="1" applyFill="1" applyBorder="1" applyAlignment="1" applyProtection="1">
      <alignment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vertical="center" wrapText="1"/>
    </xf>
    <xf numFmtId="0" fontId="2" fillId="0" borderId="5" xfId="0" applyNumberFormat="1" applyFont="1" applyFill="1" applyBorder="1" applyAlignment="1" applyProtection="1">
      <alignment horizontal="center" vertical="center" wrapText="1"/>
    </xf>
    <xf numFmtId="3" fontId="3" fillId="2" borderId="3" xfId="0" applyNumberFormat="1" applyFont="1" applyFill="1" applyBorder="1" applyAlignment="1">
      <alignment horizontal="right"/>
    </xf>
    <xf numFmtId="0" fontId="9" fillId="2" borderId="3" xfId="0" applyNumberFormat="1" applyFont="1" applyFill="1" applyBorder="1" applyAlignment="1" applyProtection="1">
      <alignment horizontal="left" vertical="center" wrapText="1"/>
    </xf>
    <xf numFmtId="0" fontId="7" fillId="2" borderId="3" xfId="0" quotePrefix="1" applyFont="1" applyFill="1" applyBorder="1" applyAlignment="1">
      <alignment horizontal="left" vertical="center"/>
    </xf>
    <xf numFmtId="0" fontId="8" fillId="2" borderId="3" xfId="0" quotePrefix="1" applyFont="1" applyFill="1" applyBorder="1" applyAlignment="1">
      <alignment horizontal="left" vertical="center"/>
    </xf>
    <xf numFmtId="0" fontId="9" fillId="2" borderId="3" xfId="0" applyFont="1" applyFill="1" applyBorder="1" applyAlignment="1">
      <alignment horizontal="left" vertical="center"/>
    </xf>
    <xf numFmtId="0" fontId="9" fillId="2" borderId="3" xfId="0" applyNumberFormat="1" applyFont="1" applyFill="1" applyBorder="1" applyAlignment="1" applyProtection="1">
      <alignment horizontal="left" vertical="center"/>
    </xf>
    <xf numFmtId="0" fontId="7" fillId="2" borderId="3" xfId="0" applyNumberFormat="1" applyFont="1" applyFill="1" applyBorder="1" applyAlignment="1" applyProtection="1">
      <alignment horizontal="left" vertical="center" wrapText="1"/>
    </xf>
    <xf numFmtId="0" fontId="8" fillId="2" borderId="3" xfId="0" quotePrefix="1" applyFont="1" applyFill="1" applyBorder="1" applyAlignment="1">
      <alignment horizontal="left" vertical="center" wrapText="1"/>
    </xf>
    <xf numFmtId="0" fontId="6" fillId="4" borderId="4" xfId="0" applyNumberFormat="1" applyFont="1" applyFill="1" applyBorder="1" applyAlignment="1" applyProtection="1">
      <alignment horizontal="center" vertical="center" wrapText="1"/>
    </xf>
    <xf numFmtId="0" fontId="6" fillId="4" borderId="3" xfId="0" applyNumberFormat="1" applyFont="1" applyFill="1" applyBorder="1" applyAlignment="1" applyProtection="1">
      <alignment horizontal="center" vertical="center" wrapText="1"/>
    </xf>
    <xf numFmtId="0" fontId="2" fillId="0" borderId="0" xfId="0" quotePrefix="1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9" fillId="2" borderId="3" xfId="0" applyNumberFormat="1" applyFont="1" applyFill="1" applyBorder="1" applyAlignment="1" applyProtection="1">
      <alignment vertical="center" wrapText="1"/>
    </xf>
    <xf numFmtId="0" fontId="7" fillId="2" borderId="3" xfId="0" applyNumberFormat="1" applyFont="1" applyFill="1" applyBorder="1" applyAlignment="1" applyProtection="1">
      <alignment vertical="center" wrapText="1"/>
    </xf>
    <xf numFmtId="0" fontId="6" fillId="0" borderId="1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center" wrapText="1"/>
    </xf>
    <xf numFmtId="0" fontId="6" fillId="0" borderId="2" xfId="0" quotePrefix="1" applyNumberFormat="1" applyFont="1" applyFill="1" applyBorder="1" applyAlignment="1" applyProtection="1">
      <alignment horizontal="left"/>
    </xf>
    <xf numFmtId="0" fontId="9" fillId="3" borderId="1" xfId="0" applyFont="1" applyFill="1" applyBorder="1" applyAlignment="1">
      <alignment horizontal="left" vertical="center"/>
    </xf>
    <xf numFmtId="3" fontId="0" fillId="0" borderId="0" xfId="0" applyNumberFormat="1"/>
    <xf numFmtId="0" fontId="9" fillId="5" borderId="3" xfId="0" applyNumberFormat="1" applyFont="1" applyFill="1" applyBorder="1" applyAlignment="1" applyProtection="1">
      <alignment horizontal="left" vertical="center" wrapText="1"/>
    </xf>
    <xf numFmtId="4" fontId="3" fillId="5" borderId="3" xfId="0" applyNumberFormat="1" applyFont="1" applyFill="1" applyBorder="1" applyAlignment="1">
      <alignment horizontal="right"/>
    </xf>
    <xf numFmtId="4" fontId="3" fillId="0" borderId="3" xfId="0" applyNumberFormat="1" applyFont="1" applyFill="1" applyBorder="1" applyAlignment="1">
      <alignment horizontal="right"/>
    </xf>
    <xf numFmtId="4" fontId="3" fillId="2" borderId="3" xfId="0" applyNumberFormat="1" applyFont="1" applyFill="1" applyBorder="1" applyAlignment="1">
      <alignment horizontal="right"/>
    </xf>
    <xf numFmtId="4" fontId="2" fillId="0" borderId="0" xfId="0" applyNumberFormat="1" applyFont="1" applyFill="1" applyBorder="1" applyAlignment="1" applyProtection="1">
      <alignment horizontal="center" vertical="center" wrapText="1"/>
    </xf>
    <xf numFmtId="4" fontId="3" fillId="0" borderId="0" xfId="0" applyNumberFormat="1" applyFont="1" applyFill="1" applyBorder="1" applyAlignment="1" applyProtection="1">
      <alignment vertical="center" wrapText="1"/>
    </xf>
    <xf numFmtId="4" fontId="6" fillId="4" borderId="3" xfId="0" applyNumberFormat="1" applyFont="1" applyFill="1" applyBorder="1" applyAlignment="1" applyProtection="1">
      <alignment horizontal="center" vertical="center" wrapText="1"/>
    </xf>
    <xf numFmtId="4" fontId="3" fillId="2" borderId="3" xfId="0" applyNumberFormat="1" applyFont="1" applyFill="1" applyBorder="1" applyAlignment="1" applyProtection="1">
      <alignment horizontal="right" wrapText="1"/>
    </xf>
    <xf numFmtId="4" fontId="0" fillId="0" borderId="0" xfId="0" applyNumberFormat="1"/>
    <xf numFmtId="4" fontId="6" fillId="0" borderId="3" xfId="0" applyNumberFormat="1" applyFont="1" applyFill="1" applyBorder="1" applyAlignment="1">
      <alignment horizontal="right"/>
    </xf>
    <xf numFmtId="4" fontId="6" fillId="3" borderId="3" xfId="0" applyNumberFormat="1" applyFont="1" applyFill="1" applyBorder="1" applyAlignment="1">
      <alignment horizontal="right"/>
    </xf>
    <xf numFmtId="4" fontId="6" fillId="0" borderId="3" xfId="0" applyNumberFormat="1" applyFont="1" applyBorder="1" applyAlignment="1">
      <alignment horizontal="right"/>
    </xf>
    <xf numFmtId="4" fontId="6" fillId="3" borderId="3" xfId="0" applyNumberFormat="1" applyFont="1" applyFill="1" applyBorder="1" applyAlignment="1" applyProtection="1">
      <alignment horizontal="right" wrapText="1"/>
    </xf>
    <xf numFmtId="4" fontId="6" fillId="4" borderId="1" xfId="0" quotePrefix="1" applyNumberFormat="1" applyFont="1" applyFill="1" applyBorder="1" applyAlignment="1">
      <alignment horizontal="right"/>
    </xf>
    <xf numFmtId="4" fontId="6" fillId="3" borderId="1" xfId="0" quotePrefix="1" applyNumberFormat="1" applyFont="1" applyFill="1" applyBorder="1" applyAlignment="1">
      <alignment horizontal="right"/>
    </xf>
    <xf numFmtId="0" fontId="7" fillId="0" borderId="3" xfId="0" applyNumberFormat="1" applyFont="1" applyFill="1" applyBorder="1" applyAlignment="1" applyProtection="1">
      <alignment vertical="center"/>
    </xf>
    <xf numFmtId="0" fontId="7" fillId="0" borderId="3" xfId="0" applyNumberFormat="1" applyFont="1" applyFill="1" applyBorder="1" applyAlignment="1" applyProtection="1">
      <alignment vertical="center" wrapText="1"/>
    </xf>
    <xf numFmtId="0" fontId="7" fillId="3" borderId="3" xfId="0" applyNumberFormat="1" applyFont="1" applyFill="1" applyBorder="1" applyAlignment="1" applyProtection="1">
      <alignment vertical="center" wrapText="1"/>
    </xf>
    <xf numFmtId="0" fontId="9" fillId="0" borderId="3" xfId="0" applyNumberFormat="1" applyFont="1" applyFill="1" applyBorder="1" applyAlignment="1" applyProtection="1">
      <alignment horizontal="left" vertical="center" wrapText="1"/>
    </xf>
    <xf numFmtId="0" fontId="6" fillId="4" borderId="3" xfId="0" applyNumberFormat="1" applyFont="1" applyFill="1" applyBorder="1" applyAlignment="1" applyProtection="1">
      <alignment horizontal="left" vertical="center" wrapText="1"/>
    </xf>
    <xf numFmtId="0" fontId="6" fillId="4" borderId="4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11" fillId="0" borderId="0" xfId="0" applyFont="1" applyAlignment="1">
      <alignment wrapText="1"/>
    </xf>
    <xf numFmtId="0" fontId="6" fillId="4" borderId="4" xfId="0" applyNumberFormat="1" applyFont="1" applyFill="1" applyBorder="1" applyAlignment="1" applyProtection="1">
      <alignment horizontal="center" vertical="center" wrapText="1"/>
    </xf>
    <xf numFmtId="0" fontId="0" fillId="0" borderId="3" xfId="0" applyBorder="1"/>
    <xf numFmtId="0" fontId="8" fillId="2" borderId="3" xfId="0" quotePrefix="1" applyFont="1" applyFill="1" applyBorder="1" applyAlignment="1">
      <alignment horizontal="left" vertical="center" wrapText="1" indent="1"/>
    </xf>
    <xf numFmtId="0" fontId="8" fillId="2" borderId="3" xfId="0" applyNumberFormat="1" applyFont="1" applyFill="1" applyBorder="1" applyAlignment="1" applyProtection="1">
      <alignment horizontal="left" vertical="center" wrapText="1" inden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11" fillId="0" borderId="0" xfId="0" applyFont="1" applyAlignment="1">
      <alignment wrapText="1"/>
    </xf>
    <xf numFmtId="0" fontId="19" fillId="0" borderId="0" xfId="0" applyFont="1" applyAlignment="1">
      <alignment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10" fillId="0" borderId="0" xfId="0" applyNumberFormat="1" applyFont="1" applyFill="1" applyBorder="1" applyAlignment="1" applyProtection="1">
      <alignment vertical="center" wrapText="1"/>
    </xf>
    <xf numFmtId="0" fontId="20" fillId="0" borderId="0" xfId="0" applyFont="1" applyAlignment="1"/>
    <xf numFmtId="0" fontId="21" fillId="0" borderId="0" xfId="0" applyFont="1" applyAlignment="1"/>
    <xf numFmtId="0" fontId="20" fillId="0" borderId="0" xfId="0" applyFont="1" applyAlignment="1">
      <alignment wrapText="1"/>
    </xf>
    <xf numFmtId="0" fontId="7" fillId="2" borderId="3" xfId="0" applyNumberFormat="1" applyFont="1" applyFill="1" applyBorder="1" applyAlignment="1" applyProtection="1">
      <alignment horizontal="right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vertical="center" wrapText="1"/>
    </xf>
    <xf numFmtId="4" fontId="5" fillId="0" borderId="0" xfId="0" applyNumberFormat="1" applyFont="1" applyFill="1" applyBorder="1" applyAlignment="1" applyProtection="1">
      <alignment horizontal="center" vertical="center" wrapText="1"/>
    </xf>
    <xf numFmtId="4" fontId="0" fillId="0" borderId="3" xfId="0" applyNumberFormat="1" applyBorder="1"/>
    <xf numFmtId="0" fontId="22" fillId="0" borderId="3" xfId="0" applyFont="1" applyBorder="1"/>
    <xf numFmtId="0" fontId="9" fillId="7" borderId="3" xfId="0" applyNumberFormat="1" applyFont="1" applyFill="1" applyBorder="1" applyAlignment="1" applyProtection="1">
      <alignment horizontal="left" vertical="center" wrapText="1"/>
    </xf>
    <xf numFmtId="4" fontId="3" fillId="7" borderId="3" xfId="0" applyNumberFormat="1" applyFont="1" applyFill="1" applyBorder="1" applyAlignment="1">
      <alignment horizontal="right"/>
    </xf>
    <xf numFmtId="0" fontId="0" fillId="0" borderId="0" xfId="0"/>
    <xf numFmtId="0" fontId="9" fillId="2" borderId="3" xfId="0" applyFont="1" applyFill="1" applyBorder="1" applyAlignment="1">
      <alignment horizontal="left" vertical="center" wrapText="1"/>
    </xf>
    <xf numFmtId="0" fontId="8" fillId="2" borderId="3" xfId="0" quotePrefix="1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left" vertical="center" wrapText="1"/>
    </xf>
    <xf numFmtId="2" fontId="2" fillId="0" borderId="0" xfId="0" applyNumberFormat="1" applyFont="1" applyAlignment="1">
      <alignment horizontal="center" vertical="center" wrapText="1"/>
    </xf>
    <xf numFmtId="2" fontId="3" fillId="0" borderId="0" xfId="0" applyNumberFormat="1" applyFont="1" applyAlignment="1">
      <alignment vertical="center" wrapText="1"/>
    </xf>
    <xf numFmtId="2" fontId="6" fillId="4" borderId="3" xfId="0" applyNumberFormat="1" applyFont="1" applyFill="1" applyBorder="1" applyAlignment="1">
      <alignment horizontal="center" vertical="center" wrapText="1"/>
    </xf>
    <xf numFmtId="2" fontId="6" fillId="4" borderId="4" xfId="0" applyNumberFormat="1" applyFont="1" applyFill="1" applyBorder="1" applyAlignment="1">
      <alignment horizontal="center" vertical="center" wrapText="1"/>
    </xf>
    <xf numFmtId="2" fontId="9" fillId="5" borderId="3" xfId="0" applyNumberFormat="1" applyFont="1" applyFill="1" applyBorder="1" applyAlignment="1">
      <alignment horizontal="left" vertical="center" wrapText="1"/>
    </xf>
    <xf numFmtId="2" fontId="7" fillId="2" borderId="3" xfId="0" applyNumberFormat="1" applyFont="1" applyFill="1" applyBorder="1" applyAlignment="1">
      <alignment horizontal="left" vertical="center" wrapText="1"/>
    </xf>
    <xf numFmtId="2" fontId="7" fillId="2" borderId="3" xfId="0" quotePrefix="1" applyNumberFormat="1" applyFont="1" applyFill="1" applyBorder="1" applyAlignment="1">
      <alignment horizontal="left" vertical="center"/>
    </xf>
    <xf numFmtId="2" fontId="8" fillId="2" borderId="3" xfId="0" quotePrefix="1" applyNumberFormat="1" applyFont="1" applyFill="1" applyBorder="1" applyAlignment="1">
      <alignment horizontal="left" vertical="center"/>
    </xf>
    <xf numFmtId="2" fontId="9" fillId="5" borderId="3" xfId="0" applyNumberFormat="1" applyFont="1" applyFill="1" applyBorder="1" applyAlignment="1">
      <alignment vertical="center" wrapText="1"/>
    </xf>
    <xf numFmtId="2" fontId="7" fillId="2" borderId="3" xfId="0" applyNumberFormat="1" applyFont="1" applyFill="1" applyBorder="1" applyAlignment="1">
      <alignment vertical="center" wrapText="1"/>
    </xf>
    <xf numFmtId="4" fontId="3" fillId="2" borderId="3" xfId="0" applyNumberFormat="1" applyFont="1" applyFill="1" applyBorder="1" applyAlignment="1">
      <alignment horizontal="right"/>
    </xf>
    <xf numFmtId="0" fontId="9" fillId="5" borderId="3" xfId="0" applyFont="1" applyFill="1" applyBorder="1" applyAlignment="1">
      <alignment horizontal="left" vertical="center" wrapText="1"/>
    </xf>
    <xf numFmtId="0" fontId="7" fillId="2" borderId="3" xfId="0" quotePrefix="1" applyFont="1" applyFill="1" applyBorder="1" applyAlignment="1">
      <alignment horizontal="left" vertical="center"/>
    </xf>
    <xf numFmtId="0" fontId="9" fillId="5" borderId="3" xfId="0" applyFont="1" applyFill="1" applyBorder="1" applyAlignment="1">
      <alignment horizontal="left" vertical="center"/>
    </xf>
    <xf numFmtId="4" fontId="6" fillId="5" borderId="3" xfId="0" applyNumberFormat="1" applyFont="1" applyFill="1" applyBorder="1" applyAlignment="1">
      <alignment horizontal="center"/>
    </xf>
    <xf numFmtId="4" fontId="6" fillId="6" borderId="3" xfId="0" applyNumberFormat="1" applyFont="1" applyFill="1" applyBorder="1" applyAlignment="1">
      <alignment horizontal="center"/>
    </xf>
    <xf numFmtId="2" fontId="7" fillId="6" borderId="4" xfId="0" applyNumberFormat="1" applyFont="1" applyFill="1" applyBorder="1" applyAlignment="1">
      <alignment horizontal="center" vertical="center" wrapText="1"/>
    </xf>
    <xf numFmtId="4" fontId="17" fillId="2" borderId="3" xfId="0" applyNumberFormat="1" applyFont="1" applyFill="1" applyBorder="1" applyAlignment="1">
      <alignment horizontal="right"/>
    </xf>
    <xf numFmtId="0" fontId="23" fillId="2" borderId="3" xfId="0" applyFont="1" applyFill="1" applyBorder="1" applyAlignment="1">
      <alignment horizontal="left" vertical="center" wrapText="1"/>
    </xf>
    <xf numFmtId="0" fontId="23" fillId="2" borderId="3" xfId="0" quotePrefix="1" applyFont="1" applyFill="1" applyBorder="1" applyAlignment="1">
      <alignment horizontal="left" vertical="center"/>
    </xf>
    <xf numFmtId="0" fontId="8" fillId="2" borderId="3" xfId="0" applyFont="1" applyFill="1" applyBorder="1" applyAlignment="1">
      <alignment horizontal="left" vertical="center" wrapText="1"/>
    </xf>
    <xf numFmtId="0" fontId="9" fillId="7" borderId="3" xfId="0" applyFont="1" applyFill="1" applyBorder="1" applyAlignment="1">
      <alignment horizontal="left" vertical="center" wrapText="1"/>
    </xf>
    <xf numFmtId="2" fontId="9" fillId="7" borderId="3" xfId="0" applyNumberFormat="1" applyFont="1" applyFill="1" applyBorder="1" applyAlignment="1">
      <alignment horizontal="left" vertical="center" wrapText="1"/>
    </xf>
    <xf numFmtId="4" fontId="6" fillId="7" borderId="3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4" fontId="5" fillId="0" borderId="0" xfId="0" applyNumberFormat="1" applyFont="1" applyFill="1" applyBorder="1" applyAlignment="1" applyProtection="1">
      <alignment horizontal="center" vertical="center" wrapText="1"/>
    </xf>
    <xf numFmtId="4" fontId="3" fillId="2" borderId="3" xfId="0" applyNumberFormat="1" applyFont="1" applyFill="1" applyBorder="1" applyAlignment="1">
      <alignment horizontal="center"/>
    </xf>
    <xf numFmtId="4" fontId="15" fillId="2" borderId="3" xfId="0" applyNumberFormat="1" applyFont="1" applyFill="1" applyBorder="1" applyAlignment="1">
      <alignment horizontal="center"/>
    </xf>
    <xf numFmtId="2" fontId="8" fillId="2" borderId="3" xfId="0" quotePrefix="1" applyNumberFormat="1" applyFont="1" applyFill="1" applyBorder="1" applyAlignment="1">
      <alignment horizontal="left" vertical="center" wrapText="1"/>
    </xf>
    <xf numFmtId="4" fontId="6" fillId="2" borderId="3" xfId="0" applyNumberFormat="1" applyFont="1" applyFill="1" applyBorder="1" applyAlignment="1">
      <alignment horizontal="center"/>
    </xf>
    <xf numFmtId="4" fontId="6" fillId="0" borderId="3" xfId="0" applyNumberFormat="1" applyFont="1" applyFill="1" applyBorder="1" applyAlignment="1">
      <alignment horizontal="center"/>
    </xf>
    <xf numFmtId="4" fontId="3" fillId="0" borderId="3" xfId="0" applyNumberFormat="1" applyFont="1" applyFill="1" applyBorder="1" applyAlignment="1">
      <alignment horizontal="center"/>
    </xf>
    <xf numFmtId="2" fontId="7" fillId="2" borderId="6" xfId="0" quotePrefix="1" applyNumberFormat="1" applyFont="1" applyFill="1" applyBorder="1" applyAlignment="1">
      <alignment horizontal="left" vertical="center"/>
    </xf>
    <xf numFmtId="2" fontId="7" fillId="2" borderId="6" xfId="0" applyNumberFormat="1" applyFont="1" applyFill="1" applyBorder="1" applyAlignment="1">
      <alignment horizontal="left" vertical="center" wrapText="1"/>
    </xf>
    <xf numFmtId="2" fontId="0" fillId="0" borderId="6" xfId="0" applyNumberFormat="1" applyBorder="1"/>
    <xf numFmtId="2" fontId="7" fillId="2" borderId="0" xfId="0" quotePrefix="1" applyNumberFormat="1" applyFont="1" applyFill="1" applyBorder="1" applyAlignment="1">
      <alignment horizontal="left" vertical="center"/>
    </xf>
    <xf numFmtId="2" fontId="7" fillId="2" borderId="0" xfId="0" applyNumberFormat="1" applyFont="1" applyFill="1" applyBorder="1" applyAlignment="1">
      <alignment horizontal="left" vertical="center" wrapText="1"/>
    </xf>
    <xf numFmtId="2" fontId="0" fillId="0" borderId="0" xfId="0" applyNumberFormat="1" applyBorder="1"/>
    <xf numFmtId="2" fontId="9" fillId="2" borderId="3" xfId="0" applyNumberFormat="1" applyFont="1" applyFill="1" applyBorder="1" applyAlignment="1">
      <alignment horizontal="left" vertical="center" wrapText="1"/>
    </xf>
    <xf numFmtId="2" fontId="9" fillId="2" borderId="3" xfId="0" quotePrefix="1" applyNumberFormat="1" applyFont="1" applyFill="1" applyBorder="1" applyAlignment="1">
      <alignment horizontal="left" vertical="center"/>
    </xf>
    <xf numFmtId="4" fontId="3" fillId="5" borderId="3" xfId="0" applyNumberFormat="1" applyFont="1" applyFill="1" applyBorder="1" applyAlignment="1">
      <alignment horizontal="center"/>
    </xf>
    <xf numFmtId="0" fontId="27" fillId="5" borderId="11" xfId="0" applyFont="1" applyFill="1" applyBorder="1" applyAlignment="1">
      <alignment horizontal="left" wrapText="1"/>
    </xf>
    <xf numFmtId="0" fontId="28" fillId="5" borderId="12" xfId="0" applyFont="1" applyFill="1" applyBorder="1" applyAlignment="1">
      <alignment horizontal="left" wrapText="1"/>
    </xf>
    <xf numFmtId="4" fontId="28" fillId="5" borderId="14" xfId="0" applyNumberFormat="1" applyFont="1" applyFill="1" applyBorder="1" applyAlignment="1">
      <alignment horizontal="right" wrapText="1"/>
    </xf>
    <xf numFmtId="4" fontId="28" fillId="5" borderId="3" xfId="0" applyNumberFormat="1" applyFont="1" applyFill="1" applyBorder="1" applyAlignment="1">
      <alignment horizontal="right" wrapText="1"/>
    </xf>
    <xf numFmtId="4" fontId="29" fillId="5" borderId="3" xfId="0" applyNumberFormat="1" applyFont="1" applyFill="1" applyBorder="1" applyAlignment="1">
      <alignment horizontal="right" wrapText="1"/>
    </xf>
    <xf numFmtId="4" fontId="29" fillId="0" borderId="3" xfId="0" applyNumberFormat="1" applyFont="1" applyFill="1" applyBorder="1" applyAlignment="1">
      <alignment horizontal="right" wrapText="1"/>
    </xf>
    <xf numFmtId="0" fontId="27" fillId="0" borderId="11" xfId="0" applyFont="1" applyFill="1" applyBorder="1" applyAlignment="1">
      <alignment horizontal="left" wrapText="1"/>
    </xf>
    <xf numFmtId="0" fontId="28" fillId="0" borderId="12" xfId="0" applyFont="1" applyFill="1" applyBorder="1" applyAlignment="1">
      <alignment horizontal="left" wrapText="1"/>
    </xf>
    <xf numFmtId="0" fontId="28" fillId="0" borderId="13" xfId="0" applyFont="1" applyFill="1" applyBorder="1" applyAlignment="1">
      <alignment horizontal="left" wrapText="1"/>
    </xf>
    <xf numFmtId="4" fontId="28" fillId="0" borderId="14" xfId="0" applyNumberFormat="1" applyFont="1" applyFill="1" applyBorder="1" applyAlignment="1">
      <alignment horizontal="right" wrapText="1"/>
    </xf>
    <xf numFmtId="4" fontId="28" fillId="0" borderId="3" xfId="0" applyNumberFormat="1" applyFont="1" applyFill="1" applyBorder="1" applyAlignment="1">
      <alignment horizontal="right" wrapText="1"/>
    </xf>
    <xf numFmtId="0" fontId="24" fillId="0" borderId="3" xfId="0" applyFont="1" applyBorder="1" applyAlignment="1">
      <alignment horizontal="left"/>
    </xf>
    <xf numFmtId="0" fontId="28" fillId="8" borderId="13" xfId="0" applyFont="1" applyFill="1" applyBorder="1" applyAlignment="1">
      <alignment horizontal="left" wrapText="1"/>
    </xf>
    <xf numFmtId="4" fontId="31" fillId="8" borderId="13" xfId="0" applyNumberFormat="1" applyFont="1" applyFill="1" applyBorder="1" applyAlignment="1">
      <alignment horizontal="right" wrapText="1"/>
    </xf>
    <xf numFmtId="4" fontId="28" fillId="0" borderId="15" xfId="0" applyNumberFormat="1" applyFont="1" applyFill="1" applyBorder="1" applyAlignment="1">
      <alignment horizontal="right" wrapText="1"/>
    </xf>
    <xf numFmtId="0" fontId="24" fillId="0" borderId="3" xfId="0" applyFont="1" applyBorder="1" applyAlignment="1">
      <alignment horizontal="left" wrapText="1"/>
    </xf>
    <xf numFmtId="0" fontId="31" fillId="8" borderId="13" xfId="0" applyFont="1" applyFill="1" applyBorder="1" applyAlignment="1">
      <alignment horizontal="left" wrapText="1"/>
    </xf>
    <xf numFmtId="4" fontId="31" fillId="8" borderId="13" xfId="0" applyNumberFormat="1" applyFont="1" applyFill="1" applyBorder="1" applyAlignment="1">
      <alignment horizontal="right" wrapText="1" indent="1"/>
    </xf>
    <xf numFmtId="4" fontId="31" fillId="0" borderId="15" xfId="0" applyNumberFormat="1" applyFont="1" applyFill="1" applyBorder="1" applyAlignment="1">
      <alignment horizontal="right" wrapText="1"/>
    </xf>
    <xf numFmtId="4" fontId="31" fillId="0" borderId="3" xfId="0" applyNumberFormat="1" applyFont="1" applyFill="1" applyBorder="1" applyAlignment="1">
      <alignment horizontal="right" wrapText="1"/>
    </xf>
    <xf numFmtId="4" fontId="32" fillId="0" borderId="3" xfId="0" applyNumberFormat="1" applyFont="1" applyFill="1" applyBorder="1" applyAlignment="1">
      <alignment horizontal="right" wrapText="1"/>
    </xf>
    <xf numFmtId="0" fontId="24" fillId="0" borderId="3" xfId="0" applyFont="1" applyBorder="1"/>
    <xf numFmtId="4" fontId="28" fillId="8" borderId="13" xfId="0" applyNumberFormat="1" applyFont="1" applyFill="1" applyBorder="1" applyAlignment="1">
      <alignment horizontal="right" wrapText="1" indent="1"/>
    </xf>
    <xf numFmtId="0" fontId="34" fillId="0" borderId="3" xfId="0" applyFont="1" applyBorder="1"/>
    <xf numFmtId="0" fontId="27" fillId="0" borderId="3" xfId="0" applyFont="1" applyFill="1" applyBorder="1" applyAlignment="1">
      <alignment horizontal="left"/>
    </xf>
    <xf numFmtId="4" fontId="28" fillId="0" borderId="13" xfId="0" applyNumberFormat="1" applyFont="1" applyFill="1" applyBorder="1" applyAlignment="1">
      <alignment horizontal="right" wrapText="1" indent="1"/>
    </xf>
    <xf numFmtId="0" fontId="24" fillId="0" borderId="3" xfId="0" applyFont="1" applyFill="1" applyBorder="1"/>
    <xf numFmtId="4" fontId="35" fillId="0" borderId="3" xfId="0" applyNumberFormat="1" applyFont="1" applyFill="1" applyBorder="1" applyAlignment="1">
      <alignment horizontal="right" wrapText="1"/>
    </xf>
    <xf numFmtId="0" fontId="28" fillId="8" borderId="16" xfId="0" applyFont="1" applyFill="1" applyBorder="1" applyAlignment="1">
      <alignment horizontal="left" wrapText="1"/>
    </xf>
    <xf numFmtId="4" fontId="28" fillId="8" borderId="16" xfId="0" applyNumberFormat="1" applyFont="1" applyFill="1" applyBorder="1" applyAlignment="1">
      <alignment horizontal="right" wrapText="1" indent="1"/>
    </xf>
    <xf numFmtId="4" fontId="28" fillId="0" borderId="17" xfId="0" applyNumberFormat="1" applyFont="1" applyFill="1" applyBorder="1" applyAlignment="1">
      <alignment horizontal="right" wrapText="1"/>
    </xf>
    <xf numFmtId="4" fontId="28" fillId="0" borderId="18" xfId="0" applyNumberFormat="1" applyFont="1" applyFill="1" applyBorder="1" applyAlignment="1">
      <alignment horizontal="right" wrapText="1"/>
    </xf>
    <xf numFmtId="4" fontId="32" fillId="0" borderId="18" xfId="0" applyNumberFormat="1" applyFont="1" applyFill="1" applyBorder="1" applyAlignment="1">
      <alignment horizontal="right" wrapText="1"/>
    </xf>
    <xf numFmtId="0" fontId="24" fillId="0" borderId="18" xfId="0" applyFont="1" applyFill="1" applyBorder="1"/>
    <xf numFmtId="0" fontId="31" fillId="8" borderId="3" xfId="0" applyFont="1" applyFill="1" applyBorder="1" applyAlignment="1">
      <alignment horizontal="left" wrapText="1"/>
    </xf>
    <xf numFmtId="4" fontId="28" fillId="8" borderId="3" xfId="0" applyNumberFormat="1" applyFont="1" applyFill="1" applyBorder="1" applyAlignment="1">
      <alignment horizontal="right" wrapText="1" indent="1"/>
    </xf>
    <xf numFmtId="0" fontId="24" fillId="0" borderId="11" xfId="0" applyFont="1" applyBorder="1"/>
    <xf numFmtId="0" fontId="28" fillId="0" borderId="3" xfId="0" applyFont="1" applyFill="1" applyBorder="1" applyAlignment="1">
      <alignment horizontal="left" wrapText="1"/>
    </xf>
    <xf numFmtId="0" fontId="28" fillId="8" borderId="12" xfId="0" applyFont="1" applyFill="1" applyBorder="1" applyAlignment="1">
      <alignment horizontal="left" wrapText="1"/>
    </xf>
    <xf numFmtId="4" fontId="28" fillId="8" borderId="12" xfId="0" applyNumberFormat="1" applyFont="1" applyFill="1" applyBorder="1" applyAlignment="1">
      <alignment horizontal="right" wrapText="1" indent="1"/>
    </xf>
    <xf numFmtId="4" fontId="28" fillId="0" borderId="11" xfId="0" applyNumberFormat="1" applyFont="1" applyFill="1" applyBorder="1" applyAlignment="1">
      <alignment horizontal="right" wrapText="1"/>
    </xf>
    <xf numFmtId="0" fontId="27" fillId="0" borderId="3" xfId="0" applyFont="1" applyBorder="1" applyAlignment="1">
      <alignment horizontal="left"/>
    </xf>
    <xf numFmtId="0" fontId="36" fillId="0" borderId="3" xfId="0" applyFont="1" applyBorder="1" applyAlignment="1">
      <alignment horizontal="left"/>
    </xf>
    <xf numFmtId="0" fontId="28" fillId="0" borderId="16" xfId="0" applyFont="1" applyFill="1" applyBorder="1" applyAlignment="1">
      <alignment horizontal="left" wrapText="1"/>
    </xf>
    <xf numFmtId="4" fontId="28" fillId="0" borderId="16" xfId="0" applyNumberFormat="1" applyFont="1" applyFill="1" applyBorder="1" applyAlignment="1">
      <alignment horizontal="right" wrapText="1" indent="1"/>
    </xf>
    <xf numFmtId="0" fontId="28" fillId="0" borderId="4" xfId="0" applyFont="1" applyFill="1" applyBorder="1" applyAlignment="1">
      <alignment horizontal="left" wrapText="1"/>
    </xf>
    <xf numFmtId="4" fontId="28" fillId="0" borderId="3" xfId="0" applyNumberFormat="1" applyFont="1" applyFill="1" applyBorder="1" applyAlignment="1">
      <alignment horizontal="right" wrapText="1" indent="1"/>
    </xf>
    <xf numFmtId="0" fontId="24" fillId="0" borderId="3" xfId="0" applyFont="1" applyFill="1" applyBorder="1" applyAlignment="1">
      <alignment horizontal="left" wrapText="1"/>
    </xf>
    <xf numFmtId="4" fontId="31" fillId="0" borderId="18" xfId="0" applyNumberFormat="1" applyFont="1" applyFill="1" applyBorder="1" applyAlignment="1">
      <alignment horizontal="right" wrapText="1"/>
    </xf>
    <xf numFmtId="0" fontId="31" fillId="8" borderId="16" xfId="0" applyFont="1" applyFill="1" applyBorder="1" applyAlignment="1">
      <alignment horizontal="left" wrapText="1"/>
    </xf>
    <xf numFmtId="0" fontId="27" fillId="0" borderId="3" xfId="0" applyFont="1" applyBorder="1" applyAlignment="1">
      <alignment horizontal="left" wrapText="1"/>
    </xf>
    <xf numFmtId="0" fontId="36" fillId="0" borderId="0" xfId="0" applyFont="1" applyBorder="1" applyAlignment="1">
      <alignment horizontal="left" wrapText="1"/>
    </xf>
    <xf numFmtId="4" fontId="37" fillId="0" borderId="3" xfId="0" applyNumberFormat="1" applyFont="1" applyFill="1" applyBorder="1" applyAlignment="1">
      <alignment horizontal="right" wrapText="1"/>
    </xf>
    <xf numFmtId="4" fontId="38" fillId="0" borderId="3" xfId="0" applyNumberFormat="1" applyFont="1" applyFill="1" applyBorder="1" applyAlignment="1">
      <alignment horizontal="right" wrapText="1"/>
    </xf>
    <xf numFmtId="4" fontId="29" fillId="0" borderId="18" xfId="0" applyNumberFormat="1" applyFont="1" applyFill="1" applyBorder="1" applyAlignment="1">
      <alignment horizontal="right" wrapText="1"/>
    </xf>
    <xf numFmtId="0" fontId="27" fillId="5" borderId="18" xfId="0" applyFont="1" applyFill="1" applyBorder="1" applyAlignment="1">
      <alignment horizontal="left"/>
    </xf>
    <xf numFmtId="0" fontId="28" fillId="5" borderId="16" xfId="0" applyFont="1" applyFill="1" applyBorder="1" applyAlignment="1">
      <alignment horizontal="left" wrapText="1"/>
    </xf>
    <xf numFmtId="4" fontId="28" fillId="5" borderId="16" xfId="0" applyNumberFormat="1" applyFont="1" applyFill="1" applyBorder="1" applyAlignment="1">
      <alignment horizontal="left" wrapText="1" indent="1"/>
    </xf>
    <xf numFmtId="4" fontId="28" fillId="5" borderId="17" xfId="0" applyNumberFormat="1" applyFont="1" applyFill="1" applyBorder="1" applyAlignment="1">
      <alignment horizontal="right" wrapText="1"/>
    </xf>
    <xf numFmtId="4" fontId="33" fillId="5" borderId="18" xfId="0" applyNumberFormat="1" applyFont="1" applyFill="1" applyBorder="1" applyAlignment="1">
      <alignment horizontal="left" wrapText="1"/>
    </xf>
    <xf numFmtId="4" fontId="28" fillId="0" borderId="3" xfId="0" applyNumberFormat="1" applyFont="1" applyFill="1" applyBorder="1" applyAlignment="1">
      <alignment horizontal="left" wrapText="1" indent="1"/>
    </xf>
    <xf numFmtId="4" fontId="33" fillId="0" borderId="3" xfId="0" applyNumberFormat="1" applyFont="1" applyFill="1" applyBorder="1" applyAlignment="1">
      <alignment horizontal="right" wrapText="1"/>
    </xf>
    <xf numFmtId="0" fontId="31" fillId="0" borderId="0" xfId="0" applyFont="1" applyFill="1" applyBorder="1" applyAlignment="1">
      <alignment horizontal="left" wrapText="1"/>
    </xf>
    <xf numFmtId="0" fontId="27" fillId="0" borderId="3" xfId="0" applyFont="1" applyFill="1" applyBorder="1" applyAlignment="1">
      <alignment horizontal="left" wrapText="1"/>
    </xf>
    <xf numFmtId="0" fontId="31" fillId="0" borderId="13" xfId="0" applyFont="1" applyFill="1" applyBorder="1" applyAlignment="1">
      <alignment horizontal="left" wrapText="1"/>
    </xf>
    <xf numFmtId="0" fontId="31" fillId="0" borderId="16" xfId="0" applyFont="1" applyFill="1" applyBorder="1" applyAlignment="1">
      <alignment horizontal="left" wrapText="1"/>
    </xf>
    <xf numFmtId="0" fontId="27" fillId="5" borderId="18" xfId="0" applyFont="1" applyFill="1" applyBorder="1"/>
    <xf numFmtId="4" fontId="28" fillId="5" borderId="16" xfId="0" applyNumberFormat="1" applyFont="1" applyFill="1" applyBorder="1" applyAlignment="1">
      <alignment horizontal="right" wrapText="1" indent="1"/>
    </xf>
    <xf numFmtId="4" fontId="28" fillId="5" borderId="18" xfId="0" applyNumberFormat="1" applyFont="1" applyFill="1" applyBorder="1" applyAlignment="1">
      <alignment horizontal="right" wrapText="1"/>
    </xf>
    <xf numFmtId="0" fontId="36" fillId="0" borderId="11" xfId="0" applyFont="1" applyBorder="1" applyAlignment="1">
      <alignment horizontal="left"/>
    </xf>
    <xf numFmtId="4" fontId="28" fillId="0" borderId="12" xfId="0" applyNumberFormat="1" applyFont="1" applyFill="1" applyBorder="1" applyAlignment="1">
      <alignment horizontal="right" wrapText="1" indent="1"/>
    </xf>
    <xf numFmtId="4" fontId="35" fillId="0" borderId="15" xfId="0" applyNumberFormat="1" applyFont="1" applyFill="1" applyBorder="1" applyAlignment="1">
      <alignment horizontal="right" wrapText="1"/>
    </xf>
    <xf numFmtId="0" fontId="24" fillId="0" borderId="18" xfId="0" applyFont="1" applyBorder="1"/>
    <xf numFmtId="0" fontId="31" fillId="0" borderId="18" xfId="0" applyFont="1" applyFill="1" applyBorder="1" applyAlignment="1">
      <alignment horizontal="left" wrapText="1"/>
    </xf>
    <xf numFmtId="4" fontId="28" fillId="0" borderId="18" xfId="0" applyNumberFormat="1" applyFont="1" applyFill="1" applyBorder="1" applyAlignment="1">
      <alignment horizontal="right" wrapText="1" indent="1"/>
    </xf>
    <xf numFmtId="4" fontId="35" fillId="0" borderId="18" xfId="0" applyNumberFormat="1" applyFont="1" applyFill="1" applyBorder="1" applyAlignment="1">
      <alignment horizontal="right" wrapText="1"/>
    </xf>
    <xf numFmtId="0" fontId="31" fillId="0" borderId="3" xfId="0" applyFont="1" applyFill="1" applyBorder="1" applyAlignment="1">
      <alignment horizontal="left" wrapText="1"/>
    </xf>
    <xf numFmtId="0" fontId="18" fillId="0" borderId="0" xfId="0" applyFont="1" applyAlignment="1">
      <alignment horizontal="center"/>
    </xf>
    <xf numFmtId="4" fontId="38" fillId="5" borderId="3" xfId="0" applyNumberFormat="1" applyFont="1" applyFill="1" applyBorder="1" applyAlignment="1">
      <alignment horizontal="left" wrapText="1"/>
    </xf>
    <xf numFmtId="0" fontId="31" fillId="0" borderId="2" xfId="0" applyFont="1" applyFill="1" applyBorder="1" applyAlignment="1">
      <alignment horizontal="left" wrapText="1"/>
    </xf>
    <xf numFmtId="0" fontId="28" fillId="0" borderId="2" xfId="0" applyFont="1" applyFill="1" applyBorder="1" applyAlignment="1">
      <alignment horizontal="left" wrapText="1"/>
    </xf>
    <xf numFmtId="0" fontId="28" fillId="0" borderId="15" xfId="0" applyFont="1" applyFill="1" applyBorder="1" applyAlignment="1">
      <alignment horizontal="left" wrapText="1"/>
    </xf>
    <xf numFmtId="0" fontId="31" fillId="8" borderId="15" xfId="0" applyFont="1" applyFill="1" applyBorder="1" applyAlignment="1">
      <alignment horizontal="left" wrapText="1"/>
    </xf>
    <xf numFmtId="4" fontId="31" fillId="8" borderId="3" xfId="0" applyNumberFormat="1" applyFont="1" applyFill="1" applyBorder="1" applyAlignment="1">
      <alignment horizontal="right" wrapText="1" indent="1"/>
    </xf>
    <xf numFmtId="0" fontId="27" fillId="4" borderId="7" xfId="0" applyFont="1" applyFill="1" applyBorder="1" applyAlignment="1">
      <alignment horizontal="left" wrapText="1"/>
    </xf>
    <xf numFmtId="0" fontId="36" fillId="0" borderId="20" xfId="0" applyFont="1" applyFill="1" applyBorder="1" applyAlignment="1">
      <alignment horizontal="left"/>
    </xf>
    <xf numFmtId="4" fontId="28" fillId="5" borderId="11" xfId="0" applyNumberFormat="1" applyFont="1" applyFill="1" applyBorder="1" applyAlignment="1">
      <alignment horizontal="right" wrapText="1"/>
    </xf>
    <xf numFmtId="4" fontId="29" fillId="5" borderId="11" xfId="0" applyNumberFormat="1" applyFont="1" applyFill="1" applyBorder="1" applyAlignment="1">
      <alignment horizontal="right" wrapText="1"/>
    </xf>
    <xf numFmtId="4" fontId="31" fillId="0" borderId="18" xfId="0" applyNumberFormat="1" applyFont="1" applyFill="1" applyBorder="1" applyAlignment="1">
      <alignment horizontal="left" wrapText="1" indent="1"/>
    </xf>
    <xf numFmtId="0" fontId="27" fillId="5" borderId="21" xfId="0" applyFont="1" applyFill="1" applyBorder="1" applyAlignment="1">
      <alignment horizontal="left"/>
    </xf>
    <xf numFmtId="0" fontId="28" fillId="5" borderId="8" xfId="0" applyFont="1" applyFill="1" applyBorder="1" applyAlignment="1">
      <alignment horizontal="left" wrapText="1"/>
    </xf>
    <xf numFmtId="4" fontId="28" fillId="5" borderId="8" xfId="0" applyNumberFormat="1" applyFont="1" applyFill="1" applyBorder="1" applyAlignment="1">
      <alignment horizontal="left" wrapText="1" indent="1"/>
    </xf>
    <xf numFmtId="4" fontId="31" fillId="5" borderId="8" xfId="0" applyNumberFormat="1" applyFont="1" applyFill="1" applyBorder="1" applyAlignment="1">
      <alignment horizontal="left" wrapText="1"/>
    </xf>
    <xf numFmtId="4" fontId="29" fillId="5" borderId="10" xfId="0" applyNumberFormat="1" applyFont="1" applyFill="1" applyBorder="1" applyAlignment="1">
      <alignment horizontal="left" wrapText="1"/>
    </xf>
    <xf numFmtId="0" fontId="27" fillId="5" borderId="21" xfId="0" applyFont="1" applyFill="1" applyBorder="1"/>
    <xf numFmtId="0" fontId="28" fillId="5" borderId="22" xfId="0" applyFont="1" applyFill="1" applyBorder="1" applyAlignment="1">
      <alignment horizontal="left" wrapText="1"/>
    </xf>
    <xf numFmtId="4" fontId="28" fillId="5" borderId="22" xfId="0" applyNumberFormat="1" applyFont="1" applyFill="1" applyBorder="1" applyAlignment="1">
      <alignment horizontal="right" wrapText="1" indent="1"/>
    </xf>
    <xf numFmtId="4" fontId="28" fillId="5" borderId="9" xfId="0" applyNumberFormat="1" applyFont="1" applyFill="1" applyBorder="1" applyAlignment="1">
      <alignment horizontal="right" wrapText="1"/>
    </xf>
    <xf numFmtId="4" fontId="28" fillId="5" borderId="8" xfId="0" applyNumberFormat="1" applyFont="1" applyFill="1" applyBorder="1" applyAlignment="1">
      <alignment horizontal="right" wrapText="1"/>
    </xf>
    <xf numFmtId="4" fontId="29" fillId="5" borderId="10" xfId="0" applyNumberFormat="1" applyFont="1" applyFill="1" applyBorder="1" applyAlignment="1">
      <alignment horizontal="right" wrapText="1"/>
    </xf>
    <xf numFmtId="4" fontId="31" fillId="0" borderId="17" xfId="0" applyNumberFormat="1" applyFont="1" applyFill="1" applyBorder="1" applyAlignment="1">
      <alignment horizontal="right" wrapText="1"/>
    </xf>
    <xf numFmtId="0" fontId="24" fillId="0" borderId="18" xfId="0" applyFont="1" applyBorder="1" applyAlignment="1">
      <alignment horizontal="left" wrapText="1"/>
    </xf>
    <xf numFmtId="4" fontId="35" fillId="0" borderId="17" xfId="0" applyNumberFormat="1" applyFont="1" applyFill="1" applyBorder="1" applyAlignment="1">
      <alignment horizontal="right" wrapText="1"/>
    </xf>
    <xf numFmtId="0" fontId="27" fillId="0" borderId="18" xfId="0" applyFont="1" applyBorder="1" applyAlignment="1">
      <alignment horizontal="left"/>
    </xf>
    <xf numFmtId="0" fontId="31" fillId="0" borderId="19" xfId="0" applyFont="1" applyFill="1" applyBorder="1" applyAlignment="1">
      <alignment horizontal="left" wrapText="1"/>
    </xf>
    <xf numFmtId="0" fontId="31" fillId="8" borderId="19" xfId="0" applyFont="1" applyFill="1" applyBorder="1" applyAlignment="1">
      <alignment horizontal="left" wrapText="1"/>
    </xf>
    <xf numFmtId="0" fontId="27" fillId="0" borderId="11" xfId="0" applyFont="1" applyBorder="1" applyAlignment="1">
      <alignment horizontal="left"/>
    </xf>
    <xf numFmtId="4" fontId="38" fillId="0" borderId="11" xfId="0" applyNumberFormat="1" applyFont="1" applyFill="1" applyBorder="1" applyAlignment="1">
      <alignment horizontal="right" wrapText="1"/>
    </xf>
    <xf numFmtId="4" fontId="37" fillId="5" borderId="8" xfId="0" applyNumberFormat="1" applyFont="1" applyFill="1" applyBorder="1" applyAlignment="1">
      <alignment horizontal="right" wrapText="1"/>
    </xf>
    <xf numFmtId="4" fontId="38" fillId="5" borderId="10" xfId="0" applyNumberFormat="1" applyFont="1" applyFill="1" applyBorder="1" applyAlignment="1">
      <alignment horizontal="right" wrapText="1"/>
    </xf>
    <xf numFmtId="4" fontId="31" fillId="8" borderId="16" xfId="0" applyNumberFormat="1" applyFont="1" applyFill="1" applyBorder="1" applyAlignment="1">
      <alignment horizontal="right" wrapText="1" indent="1"/>
    </xf>
    <xf numFmtId="4" fontId="37" fillId="0" borderId="15" xfId="0" applyNumberFormat="1" applyFont="1" applyFill="1" applyBorder="1" applyAlignment="1">
      <alignment horizontal="right" wrapText="1"/>
    </xf>
    <xf numFmtId="0" fontId="31" fillId="8" borderId="12" xfId="0" applyFont="1" applyFill="1" applyBorder="1" applyAlignment="1">
      <alignment horizontal="left" wrapText="1"/>
    </xf>
    <xf numFmtId="0" fontId="28" fillId="0" borderId="0" xfId="0" applyFont="1" applyFill="1" applyBorder="1" applyAlignment="1">
      <alignment horizontal="left" wrapText="1"/>
    </xf>
    <xf numFmtId="4" fontId="28" fillId="0" borderId="0" xfId="0" applyNumberFormat="1" applyFont="1" applyFill="1" applyBorder="1" applyAlignment="1">
      <alignment horizontal="right" wrapText="1" indent="1"/>
    </xf>
    <xf numFmtId="4" fontId="6" fillId="2" borderId="3" xfId="0" applyNumberFormat="1" applyFont="1" applyFill="1" applyBorder="1" applyAlignment="1">
      <alignment horizontal="right"/>
    </xf>
    <xf numFmtId="2" fontId="9" fillId="5" borderId="3" xfId="0" applyNumberFormat="1" applyFont="1" applyFill="1" applyBorder="1" applyAlignment="1">
      <alignment horizontal="right" vertical="center" wrapText="1"/>
    </xf>
    <xf numFmtId="4" fontId="6" fillId="7" borderId="3" xfId="0" applyNumberFormat="1" applyFont="1" applyFill="1" applyBorder="1" applyAlignment="1">
      <alignment horizontal="right"/>
    </xf>
    <xf numFmtId="4" fontId="6" fillId="7" borderId="3" xfId="0" applyNumberFormat="1" applyFont="1" applyFill="1" applyBorder="1" applyAlignment="1" applyProtection="1">
      <alignment horizontal="right" wrapText="1"/>
    </xf>
    <xf numFmtId="4" fontId="1" fillId="7" borderId="3" xfId="0" applyNumberFormat="1" applyFont="1" applyFill="1" applyBorder="1"/>
    <xf numFmtId="4" fontId="33" fillId="0" borderId="18" xfId="0" applyNumberFormat="1" applyFont="1" applyFill="1" applyBorder="1" applyAlignment="1">
      <alignment horizontal="right" wrapText="1"/>
    </xf>
    <xf numFmtId="0" fontId="28" fillId="0" borderId="18" xfId="0" applyFont="1" applyFill="1" applyBorder="1" applyAlignment="1">
      <alignment horizontal="left" wrapText="1"/>
    </xf>
    <xf numFmtId="4" fontId="37" fillId="0" borderId="18" xfId="0" applyNumberFormat="1" applyFont="1" applyFill="1" applyBorder="1" applyAlignment="1">
      <alignment horizontal="right" wrapText="1"/>
    </xf>
    <xf numFmtId="0" fontId="28" fillId="4" borderId="23" xfId="0" applyFont="1" applyFill="1" applyBorder="1" applyAlignment="1">
      <alignment horizontal="center" vertical="center" wrapText="1"/>
    </xf>
    <xf numFmtId="0" fontId="29" fillId="4" borderId="7" xfId="0" applyFont="1" applyFill="1" applyBorder="1" applyAlignment="1">
      <alignment horizontal="center" vertical="center" wrapText="1"/>
    </xf>
    <xf numFmtId="0" fontId="28" fillId="4" borderId="9" xfId="0" applyFont="1" applyFill="1" applyBorder="1" applyAlignment="1">
      <alignment horizontal="center" vertical="center" wrapText="1"/>
    </xf>
    <xf numFmtId="0" fontId="28" fillId="4" borderId="7" xfId="0" applyFont="1" applyFill="1" applyBorder="1" applyAlignment="1">
      <alignment horizontal="center" vertical="center" wrapText="1"/>
    </xf>
    <xf numFmtId="0" fontId="24" fillId="0" borderId="0" xfId="0" applyFont="1" applyBorder="1" applyAlignment="1">
      <alignment horizontal="left" wrapText="1"/>
    </xf>
    <xf numFmtId="2" fontId="0" fillId="0" borderId="0" xfId="0" applyNumberFormat="1"/>
    <xf numFmtId="4" fontId="31" fillId="0" borderId="11" xfId="0" applyNumberFormat="1" applyFont="1" applyFill="1" applyBorder="1" applyAlignment="1">
      <alignment horizontal="right" wrapText="1"/>
    </xf>
    <xf numFmtId="0" fontId="0" fillId="0" borderId="0" xfId="0" applyFill="1"/>
    <xf numFmtId="0" fontId="30" fillId="0" borderId="11" xfId="0" applyFont="1" applyFill="1" applyBorder="1" applyAlignment="1">
      <alignment horizontal="left" wrapText="1"/>
    </xf>
    <xf numFmtId="0" fontId="29" fillId="0" borderId="12" xfId="0" applyFont="1" applyFill="1" applyBorder="1" applyAlignment="1">
      <alignment horizontal="left" wrapText="1"/>
    </xf>
    <xf numFmtId="0" fontId="29" fillId="0" borderId="13" xfId="0" applyFont="1" applyFill="1" applyBorder="1" applyAlignment="1">
      <alignment horizontal="left" wrapText="1"/>
    </xf>
    <xf numFmtId="4" fontId="29" fillId="0" borderId="14" xfId="0" applyNumberFormat="1" applyFont="1" applyFill="1" applyBorder="1" applyAlignment="1">
      <alignment horizontal="right" wrapText="1"/>
    </xf>
    <xf numFmtId="3" fontId="0" fillId="0" borderId="0" xfId="0" applyNumberFormat="1" applyFill="1"/>
    <xf numFmtId="0" fontId="30" fillId="0" borderId="11" xfId="0" applyFont="1" applyFill="1" applyBorder="1" applyAlignment="1">
      <alignment horizontal="left"/>
    </xf>
    <xf numFmtId="4" fontId="29" fillId="0" borderId="12" xfId="0" applyNumberFormat="1" applyFont="1" applyFill="1" applyBorder="1" applyAlignment="1">
      <alignment horizontal="right" wrapText="1" indent="1"/>
    </xf>
    <xf numFmtId="4" fontId="29" fillId="0" borderId="11" xfId="0" applyNumberFormat="1" applyFont="1" applyFill="1" applyBorder="1" applyAlignment="1">
      <alignment horizontal="right" wrapText="1"/>
    </xf>
    <xf numFmtId="0" fontId="30" fillId="0" borderId="3" xfId="0" applyFont="1" applyFill="1" applyBorder="1" applyAlignment="1">
      <alignment horizontal="left"/>
    </xf>
    <xf numFmtId="4" fontId="29" fillId="0" borderId="13" xfId="0" applyNumberFormat="1" applyFont="1" applyFill="1" applyBorder="1" applyAlignment="1">
      <alignment horizontal="right" wrapText="1" indent="1"/>
    </xf>
    <xf numFmtId="4" fontId="29" fillId="0" borderId="15" xfId="0" applyNumberFormat="1" applyFont="1" applyFill="1" applyBorder="1" applyAlignment="1">
      <alignment horizontal="right" wrapText="1"/>
    </xf>
    <xf numFmtId="0" fontId="27" fillId="0" borderId="11" xfId="0" applyFont="1" applyFill="1" applyBorder="1" applyAlignment="1">
      <alignment horizontal="left"/>
    </xf>
    <xf numFmtId="4" fontId="28" fillId="0" borderId="13" xfId="0" applyNumberFormat="1" applyFont="1" applyFill="1" applyBorder="1" applyAlignment="1">
      <alignment horizontal="left" wrapText="1" indent="1"/>
    </xf>
    <xf numFmtId="4" fontId="28" fillId="0" borderId="15" xfId="0" applyNumberFormat="1" applyFont="1" applyFill="1" applyBorder="1" applyAlignment="1">
      <alignment horizontal="left" wrapText="1"/>
    </xf>
    <xf numFmtId="4" fontId="28" fillId="0" borderId="3" xfId="0" applyNumberFormat="1" applyFont="1" applyFill="1" applyBorder="1" applyAlignment="1">
      <alignment horizontal="left" wrapText="1"/>
    </xf>
    <xf numFmtId="4" fontId="29" fillId="0" borderId="3" xfId="0" applyNumberFormat="1" applyFont="1" applyFill="1" applyBorder="1" applyAlignment="1">
      <alignment horizontal="left" wrapText="1"/>
    </xf>
    <xf numFmtId="0" fontId="29" fillId="0" borderId="3" xfId="0" applyFont="1" applyFill="1" applyBorder="1" applyAlignment="1">
      <alignment horizontal="left" wrapText="1"/>
    </xf>
    <xf numFmtId="4" fontId="29" fillId="0" borderId="3" xfId="0" applyNumberFormat="1" applyFont="1" applyFill="1" applyBorder="1" applyAlignment="1">
      <alignment horizontal="right" wrapText="1" indent="1"/>
    </xf>
    <xf numFmtId="4" fontId="31" fillId="0" borderId="20" xfId="0" applyNumberFormat="1" applyFont="1" applyFill="1" applyBorder="1" applyAlignment="1">
      <alignment horizontal="right" wrapText="1"/>
    </xf>
    <xf numFmtId="4" fontId="37" fillId="0" borderId="11" xfId="0" applyNumberFormat="1" applyFont="1" applyFill="1" applyBorder="1" applyAlignment="1">
      <alignment horizontal="right" wrapText="1"/>
    </xf>
    <xf numFmtId="0" fontId="11" fillId="0" borderId="0" xfId="0" applyFont="1" applyAlignment="1">
      <alignment wrapText="1"/>
    </xf>
    <xf numFmtId="0" fontId="7" fillId="3" borderId="2" xfId="0" applyNumberFormat="1" applyFont="1" applyFill="1" applyBorder="1" applyAlignment="1" applyProtection="1">
      <alignment vertical="center"/>
    </xf>
    <xf numFmtId="4" fontId="28" fillId="0" borderId="1" xfId="0" applyNumberFormat="1" applyFont="1" applyFill="1" applyBorder="1" applyAlignment="1">
      <alignment horizontal="right" wrapText="1"/>
    </xf>
    <xf numFmtId="4" fontId="31" fillId="0" borderId="24" xfId="0" applyNumberFormat="1" applyFont="1" applyFill="1" applyBorder="1" applyAlignment="1">
      <alignment horizontal="right" wrapText="1"/>
    </xf>
    <xf numFmtId="4" fontId="31" fillId="5" borderId="23" xfId="0" applyNumberFormat="1" applyFont="1" applyFill="1" applyBorder="1" applyAlignment="1">
      <alignment horizontal="left" wrapText="1"/>
    </xf>
    <xf numFmtId="4" fontId="29" fillId="0" borderId="1" xfId="0" applyNumberFormat="1" applyFont="1" applyFill="1" applyBorder="1" applyAlignment="1">
      <alignment horizontal="right" wrapText="1"/>
    </xf>
    <xf numFmtId="4" fontId="28" fillId="0" borderId="24" xfId="0" applyNumberFormat="1" applyFont="1" applyFill="1" applyBorder="1" applyAlignment="1">
      <alignment horizontal="right" wrapText="1"/>
    </xf>
    <xf numFmtId="0" fontId="28" fillId="4" borderId="18" xfId="0" applyFont="1" applyFill="1" applyBorder="1" applyAlignment="1">
      <alignment horizontal="center" vertical="center" wrapText="1"/>
    </xf>
    <xf numFmtId="0" fontId="28" fillId="4" borderId="20" xfId="0" applyFont="1" applyFill="1" applyBorder="1" applyAlignment="1">
      <alignment vertical="center" wrapText="1"/>
    </xf>
    <xf numFmtId="0" fontId="28" fillId="4" borderId="20" xfId="0" applyFont="1" applyFill="1" applyBorder="1" applyAlignment="1">
      <alignment horizontal="center" vertical="center" wrapText="1"/>
    </xf>
    <xf numFmtId="4" fontId="28" fillId="4" borderId="20" xfId="0" applyNumberFormat="1" applyFont="1" applyFill="1" applyBorder="1" applyAlignment="1">
      <alignment horizontal="center" vertical="center" wrapText="1"/>
    </xf>
    <xf numFmtId="0" fontId="29" fillId="4" borderId="20" xfId="0" applyFont="1" applyFill="1" applyBorder="1" applyAlignment="1">
      <alignment horizontal="center" vertical="center" wrapText="1"/>
    </xf>
    <xf numFmtId="0" fontId="27" fillId="5" borderId="21" xfId="0" applyFont="1" applyFill="1" applyBorder="1" applyAlignment="1">
      <alignment horizontal="left" wrapText="1"/>
    </xf>
    <xf numFmtId="4" fontId="28" fillId="5" borderId="9" xfId="0" applyNumberFormat="1" applyFont="1" applyFill="1" applyBorder="1" applyAlignment="1">
      <alignment horizontal="right" wrapText="1" indent="1"/>
    </xf>
    <xf numFmtId="4" fontId="28" fillId="5" borderId="25" xfId="0" applyNumberFormat="1" applyFont="1" applyFill="1" applyBorder="1" applyAlignment="1">
      <alignment horizontal="right" wrapText="1"/>
    </xf>
    <xf numFmtId="4" fontId="28" fillId="5" borderId="26" xfId="0" applyNumberFormat="1" applyFont="1" applyFill="1" applyBorder="1" applyAlignment="1">
      <alignment horizontal="right" wrapText="1"/>
    </xf>
    <xf numFmtId="4" fontId="38" fillId="0" borderId="20" xfId="0" applyNumberFormat="1" applyFont="1" applyFill="1" applyBorder="1" applyAlignment="1">
      <alignment horizontal="right" wrapText="1"/>
    </xf>
    <xf numFmtId="0" fontId="1" fillId="0" borderId="5" xfId="0" applyFont="1" applyBorder="1" applyAlignment="1">
      <alignment horizontal="center" vertical="center"/>
    </xf>
    <xf numFmtId="0" fontId="14" fillId="0" borderId="5" xfId="0" applyFont="1" applyBorder="1" applyAlignment="1">
      <alignment horizontal="right" vertical="center"/>
    </xf>
    <xf numFmtId="0" fontId="6" fillId="0" borderId="3" xfId="0" quotePrefix="1" applyNumberFormat="1" applyFont="1" applyFill="1" applyBorder="1" applyAlignment="1" applyProtection="1">
      <alignment horizontal="center" wrapText="1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/>
    <xf numFmtId="3" fontId="6" fillId="0" borderId="3" xfId="0" applyNumberFormat="1" applyFont="1" applyBorder="1" applyAlignment="1">
      <alignment horizontal="right"/>
    </xf>
    <xf numFmtId="3" fontId="6" fillId="3" borderId="3" xfId="0" applyNumberFormat="1" applyFont="1" applyFill="1" applyBorder="1" applyAlignment="1">
      <alignment horizontal="right"/>
    </xf>
    <xf numFmtId="0" fontId="6" fillId="3" borderId="3" xfId="0" applyNumberFormat="1" applyFont="1" applyFill="1" applyBorder="1" applyAlignment="1" applyProtection="1">
      <alignment horizontal="left" vertical="center" wrapText="1"/>
    </xf>
    <xf numFmtId="0" fontId="9" fillId="0" borderId="0" xfId="0" quotePrefix="1" applyNumberFormat="1" applyFont="1" applyFill="1" applyBorder="1" applyAlignment="1" applyProtection="1">
      <alignment horizontal="left" vertical="center" wrapText="1"/>
    </xf>
    <xf numFmtId="0" fontId="7" fillId="0" borderId="0" xfId="0" applyNumberFormat="1" applyFont="1" applyFill="1" applyBorder="1" applyAlignment="1" applyProtection="1">
      <alignment vertical="center" wrapText="1"/>
    </xf>
    <xf numFmtId="3" fontId="6" fillId="0" borderId="0" xfId="0" applyNumberFormat="1" applyFont="1" applyFill="1" applyBorder="1" applyAlignment="1">
      <alignment horizontal="right"/>
    </xf>
    <xf numFmtId="0" fontId="6" fillId="2" borderId="1" xfId="0" applyNumberFormat="1" applyFont="1" applyFill="1" applyBorder="1" applyAlignment="1" applyProtection="1">
      <alignment horizontal="center" vertical="center" wrapText="1"/>
    </xf>
    <xf numFmtId="4" fontId="6" fillId="4" borderId="3" xfId="0" quotePrefix="1" applyNumberFormat="1" applyFont="1" applyFill="1" applyBorder="1" applyAlignment="1">
      <alignment horizontal="right"/>
    </xf>
    <xf numFmtId="4" fontId="6" fillId="3" borderId="3" xfId="0" quotePrefix="1" applyNumberFormat="1" applyFont="1" applyFill="1" applyBorder="1" applyAlignment="1">
      <alignment horizontal="right"/>
    </xf>
    <xf numFmtId="2" fontId="0" fillId="0" borderId="3" xfId="0" applyNumberFormat="1" applyBorder="1"/>
    <xf numFmtId="2" fontId="0" fillId="3" borderId="3" xfId="0" applyNumberFormat="1" applyFill="1" applyBorder="1"/>
    <xf numFmtId="4" fontId="0" fillId="0" borderId="0" xfId="0" applyNumberFormat="1" applyFill="1"/>
    <xf numFmtId="0" fontId="28" fillId="4" borderId="27" xfId="0" applyFont="1" applyFill="1" applyBorder="1" applyAlignment="1">
      <alignment horizontal="center" vertical="center" wrapText="1"/>
    </xf>
    <xf numFmtId="0" fontId="31" fillId="8" borderId="17" xfId="0" applyFont="1" applyFill="1" applyBorder="1" applyAlignment="1">
      <alignment horizontal="left" wrapText="1"/>
    </xf>
    <xf numFmtId="2" fontId="7" fillId="6" borderId="3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9" fillId="3" borderId="1" xfId="0" applyNumberFormat="1" applyFont="1" applyFill="1" applyBorder="1" applyAlignment="1" applyProtection="1">
      <alignment horizontal="left" vertical="center" wrapText="1"/>
    </xf>
    <xf numFmtId="0" fontId="7" fillId="3" borderId="2" xfId="0" applyNumberFormat="1" applyFont="1" applyFill="1" applyBorder="1" applyAlignment="1" applyProtection="1">
      <alignment vertical="center" wrapText="1"/>
    </xf>
    <xf numFmtId="0" fontId="7" fillId="3" borderId="2" xfId="0" applyNumberFormat="1" applyFont="1" applyFill="1" applyBorder="1" applyAlignment="1" applyProtection="1">
      <alignment vertical="center"/>
    </xf>
    <xf numFmtId="0" fontId="9" fillId="0" borderId="1" xfId="0" applyNumberFormat="1" applyFont="1" applyFill="1" applyBorder="1" applyAlignment="1" applyProtection="1">
      <alignment horizontal="left" vertical="center" wrapText="1"/>
    </xf>
    <xf numFmtId="0" fontId="7" fillId="0" borderId="2" xfId="0" applyNumberFormat="1" applyFont="1" applyFill="1" applyBorder="1" applyAlignment="1" applyProtection="1">
      <alignment vertical="center" wrapText="1"/>
    </xf>
    <xf numFmtId="0" fontId="7" fillId="0" borderId="2" xfId="0" applyNumberFormat="1" applyFont="1" applyFill="1" applyBorder="1" applyAlignment="1" applyProtection="1">
      <alignment vertical="center"/>
    </xf>
    <xf numFmtId="0" fontId="9" fillId="0" borderId="1" xfId="0" quotePrefix="1" applyFont="1" applyFill="1" applyBorder="1" applyAlignment="1">
      <alignment horizontal="left" vertical="center"/>
    </xf>
    <xf numFmtId="0" fontId="10" fillId="0" borderId="0" xfId="0" applyNumberFormat="1" applyFont="1" applyFill="1" applyBorder="1" applyAlignment="1" applyProtection="1">
      <alignment vertical="center" wrapText="1"/>
    </xf>
    <xf numFmtId="0" fontId="11" fillId="0" borderId="0" xfId="0" applyFont="1" applyAlignment="1">
      <alignment wrapText="1"/>
    </xf>
    <xf numFmtId="0" fontId="9" fillId="0" borderId="1" xfId="0" quotePrefix="1" applyNumberFormat="1" applyFont="1" applyFill="1" applyBorder="1" applyAlignment="1" applyProtection="1">
      <alignment horizontal="left" vertical="center" wrapText="1"/>
    </xf>
    <xf numFmtId="0" fontId="12" fillId="0" borderId="0" xfId="0" applyNumberFormat="1" applyFont="1" applyFill="1" applyBorder="1" applyAlignment="1" applyProtection="1">
      <alignment wrapText="1"/>
    </xf>
    <xf numFmtId="0" fontId="13" fillId="0" borderId="0" xfId="0" applyNumberFormat="1" applyFont="1" applyFill="1" applyBorder="1" applyAlignment="1" applyProtection="1">
      <alignment wrapText="1"/>
    </xf>
    <xf numFmtId="0" fontId="9" fillId="0" borderId="2" xfId="0" applyNumberFormat="1" applyFont="1" applyFill="1" applyBorder="1" applyAlignment="1" applyProtection="1">
      <alignment horizontal="left" vertical="center" wrapText="1"/>
    </xf>
    <xf numFmtId="0" fontId="9" fillId="3" borderId="1" xfId="0" quotePrefix="1" applyNumberFormat="1" applyFont="1" applyFill="1" applyBorder="1" applyAlignment="1" applyProtection="1">
      <alignment horizontal="left" vertical="center" wrapText="1"/>
    </xf>
    <xf numFmtId="0" fontId="9" fillId="0" borderId="1" xfId="0" quotePrefix="1" applyFont="1" applyBorder="1" applyAlignment="1">
      <alignment horizontal="left" vertical="center"/>
    </xf>
    <xf numFmtId="0" fontId="6" fillId="3" borderId="1" xfId="0" applyNumberFormat="1" applyFont="1" applyFill="1" applyBorder="1" applyAlignment="1" applyProtection="1">
      <alignment horizontal="left" vertical="center" wrapText="1"/>
    </xf>
    <xf numFmtId="0" fontId="6" fillId="3" borderId="2" xfId="0" applyNumberFormat="1" applyFont="1" applyFill="1" applyBorder="1" applyAlignment="1" applyProtection="1">
      <alignment horizontal="left" vertical="center" wrapText="1"/>
    </xf>
    <xf numFmtId="0" fontId="6" fillId="4" borderId="1" xfId="0" applyNumberFormat="1" applyFont="1" applyFill="1" applyBorder="1" applyAlignment="1" applyProtection="1">
      <alignment horizontal="left" vertical="center" wrapText="1"/>
    </xf>
    <xf numFmtId="0" fontId="6" fillId="4" borderId="2" xfId="0" applyNumberFormat="1" applyFont="1" applyFill="1" applyBorder="1" applyAlignment="1" applyProtection="1">
      <alignment horizontal="left" vertical="center" wrapText="1"/>
    </xf>
    <xf numFmtId="2" fontId="7" fillId="6" borderId="1" xfId="0" applyNumberFormat="1" applyFont="1" applyFill="1" applyBorder="1" applyAlignment="1">
      <alignment horizontal="center" vertical="center" wrapText="1"/>
    </xf>
    <xf numFmtId="2" fontId="7" fillId="6" borderId="2" xfId="0" applyNumberFormat="1" applyFont="1" applyFill="1" applyBorder="1" applyAlignment="1">
      <alignment horizontal="center" vertical="center" wrapText="1"/>
    </xf>
    <xf numFmtId="2" fontId="7" fillId="6" borderId="4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Alignment="1">
      <alignment horizontal="center" vertical="center" wrapText="1"/>
    </xf>
    <xf numFmtId="2" fontId="5" fillId="0" borderId="5" xfId="0" applyNumberFormat="1" applyFont="1" applyBorder="1" applyAlignment="1">
      <alignment horizontal="center" vertical="center" wrapText="1"/>
    </xf>
    <xf numFmtId="0" fontId="9" fillId="7" borderId="1" xfId="0" applyNumberFormat="1" applyFont="1" applyFill="1" applyBorder="1" applyAlignment="1" applyProtection="1">
      <alignment horizontal="center" vertical="center" wrapText="1"/>
    </xf>
    <xf numFmtId="0" fontId="9" fillId="7" borderId="2" xfId="0" applyNumberFormat="1" applyFont="1" applyFill="1" applyBorder="1" applyAlignment="1" applyProtection="1">
      <alignment horizontal="center" vertical="center" wrapText="1"/>
    </xf>
    <xf numFmtId="0" fontId="9" fillId="7" borderId="4" xfId="0" applyNumberFormat="1" applyFont="1" applyFill="1" applyBorder="1" applyAlignment="1" applyProtection="1">
      <alignment horizontal="center" vertical="center" wrapText="1"/>
    </xf>
    <xf numFmtId="4" fontId="5" fillId="0" borderId="0" xfId="0" applyNumberFormat="1" applyFont="1" applyFill="1" applyBorder="1" applyAlignment="1" applyProtection="1">
      <alignment horizontal="center" vertical="center" wrapText="1"/>
    </xf>
    <xf numFmtId="0" fontId="11" fillId="0" borderId="0" xfId="0" applyFont="1" applyAlignment="1">
      <alignment vertical="center" wrapText="1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25" fillId="0" borderId="0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</cellXfs>
  <cellStyles count="5">
    <cellStyle name="Normal 2" xfId="2"/>
    <cellStyle name="Normalno" xfId="0" builtinId="0"/>
    <cellStyle name="Normalno 2" xfId="1"/>
    <cellStyle name="Normalno 2 2" xfId="4"/>
    <cellStyle name="Obično_List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8"/>
  <sheetViews>
    <sheetView workbookViewId="0">
      <selection sqref="A1:I1"/>
    </sheetView>
  </sheetViews>
  <sheetFormatPr defaultRowHeight="15" x14ac:dyDescent="0.25"/>
  <cols>
    <col min="5" max="5" width="25.28515625" customWidth="1"/>
    <col min="6" max="6" width="17.5703125" customWidth="1"/>
    <col min="7" max="9" width="25.28515625" style="35" customWidth="1"/>
  </cols>
  <sheetData>
    <row r="1" spans="1:9" ht="42" customHeight="1" x14ac:dyDescent="0.25">
      <c r="A1" s="303" t="s">
        <v>65</v>
      </c>
      <c r="B1" s="303"/>
      <c r="C1" s="303"/>
      <c r="D1" s="303"/>
      <c r="E1" s="303"/>
      <c r="F1" s="303"/>
      <c r="G1" s="303"/>
      <c r="H1" s="303"/>
      <c r="I1" s="303"/>
    </row>
    <row r="2" spans="1:9" ht="18" customHeight="1" x14ac:dyDescent="0.25">
      <c r="A2" s="3"/>
      <c r="B2" s="3"/>
      <c r="C2" s="3"/>
      <c r="D2" s="3"/>
      <c r="E2" s="3"/>
      <c r="F2" s="18"/>
      <c r="G2" s="31"/>
      <c r="H2" s="31"/>
      <c r="I2" s="31"/>
    </row>
    <row r="3" spans="1:9" ht="15.75" customHeight="1" x14ac:dyDescent="0.25">
      <c r="A3" s="303" t="s">
        <v>22</v>
      </c>
      <c r="B3" s="303"/>
      <c r="C3" s="303"/>
      <c r="D3" s="303"/>
      <c r="E3" s="303"/>
      <c r="F3" s="303"/>
      <c r="G3" s="303"/>
      <c r="H3" s="311"/>
      <c r="I3" s="70"/>
    </row>
    <row r="4" spans="1:9" ht="18" x14ac:dyDescent="0.25">
      <c r="A4" s="18"/>
      <c r="B4" s="18"/>
      <c r="C4" s="18"/>
      <c r="D4" s="18"/>
      <c r="E4" s="18"/>
      <c r="F4" s="18"/>
      <c r="G4" s="18"/>
      <c r="H4" s="4"/>
      <c r="I4" s="70"/>
    </row>
    <row r="5" spans="1:9" ht="18" customHeight="1" x14ac:dyDescent="0.25">
      <c r="A5" s="303" t="s">
        <v>78</v>
      </c>
      <c r="B5" s="312"/>
      <c r="C5" s="312"/>
      <c r="D5" s="312"/>
      <c r="E5" s="312"/>
      <c r="F5" s="312"/>
      <c r="G5" s="312"/>
      <c r="H5" s="312"/>
      <c r="I5" s="70"/>
    </row>
    <row r="6" spans="1:9" ht="18" x14ac:dyDescent="0.25">
      <c r="A6" s="1"/>
      <c r="B6" s="2"/>
      <c r="C6" s="2"/>
      <c r="D6" s="2"/>
      <c r="E6" s="5"/>
      <c r="F6" s="5"/>
      <c r="G6" s="283"/>
      <c r="I6" s="284" t="s">
        <v>68</v>
      </c>
    </row>
    <row r="7" spans="1:9" ht="27" customHeight="1" x14ac:dyDescent="0.25">
      <c r="A7" s="21"/>
      <c r="B7" s="22"/>
      <c r="C7" s="22"/>
      <c r="D7" s="23"/>
      <c r="E7" s="24"/>
      <c r="F7" s="285" t="s">
        <v>69</v>
      </c>
      <c r="G7" s="286" t="s">
        <v>293</v>
      </c>
      <c r="H7" s="286" t="s">
        <v>71</v>
      </c>
      <c r="I7" s="286" t="s">
        <v>64</v>
      </c>
    </row>
    <row r="8" spans="1:9" ht="15" customHeight="1" x14ac:dyDescent="0.25">
      <c r="A8" s="304" t="s">
        <v>0</v>
      </c>
      <c r="B8" s="305"/>
      <c r="C8" s="305"/>
      <c r="D8" s="305"/>
      <c r="E8" s="306"/>
      <c r="F8" s="37">
        <f>F9+F10</f>
        <v>0</v>
      </c>
      <c r="G8" s="37">
        <f>'Prihodi i rashodi prema izvoru '!C8</f>
        <v>2597738.15</v>
      </c>
      <c r="H8" s="37">
        <v>2559754.44</v>
      </c>
      <c r="I8" s="37">
        <f>H8/G8*100</f>
        <v>98.537816061253139</v>
      </c>
    </row>
    <row r="9" spans="1:9" ht="15" customHeight="1" x14ac:dyDescent="0.25">
      <c r="A9" s="307" t="s">
        <v>294</v>
      </c>
      <c r="B9" s="308"/>
      <c r="C9" s="308"/>
      <c r="D9" s="308"/>
      <c r="E9" s="309"/>
      <c r="F9" s="42"/>
      <c r="G9" s="36">
        <v>2597738.15</v>
      </c>
      <c r="H9" s="36">
        <v>2559754.44</v>
      </c>
      <c r="I9" s="297">
        <f>H9/G9*100</f>
        <v>98.537816061253139</v>
      </c>
    </row>
    <row r="10" spans="1:9" x14ac:dyDescent="0.25">
      <c r="A10" s="310" t="s">
        <v>295</v>
      </c>
      <c r="B10" s="309"/>
      <c r="C10" s="309"/>
      <c r="D10" s="309"/>
      <c r="E10" s="309"/>
      <c r="F10" s="42"/>
      <c r="G10" s="36">
        <v>0</v>
      </c>
      <c r="H10" s="36">
        <v>0</v>
      </c>
      <c r="I10" s="51">
        <v>0</v>
      </c>
    </row>
    <row r="11" spans="1:9" x14ac:dyDescent="0.25">
      <c r="A11" s="25" t="s">
        <v>1</v>
      </c>
      <c r="B11" s="267"/>
      <c r="C11" s="267"/>
      <c r="D11" s="267"/>
      <c r="E11" s="267"/>
      <c r="F11" s="37">
        <f>F12+F13</f>
        <v>0</v>
      </c>
      <c r="G11" s="37">
        <f>'Prihodi i rashodi prema izvoru '!C20</f>
        <v>2610454.27</v>
      </c>
      <c r="H11" s="37">
        <v>2597636.39</v>
      </c>
      <c r="I11" s="37">
        <f>H11/G11*100</f>
        <v>99.508978948709952</v>
      </c>
    </row>
    <row r="12" spans="1:9" ht="15" customHeight="1" x14ac:dyDescent="0.25">
      <c r="A12" s="313" t="s">
        <v>296</v>
      </c>
      <c r="B12" s="308"/>
      <c r="C12" s="308"/>
      <c r="D12" s="308"/>
      <c r="E12" s="308"/>
      <c r="F12" s="43"/>
      <c r="G12" s="36">
        <v>2581104.56</v>
      </c>
      <c r="H12" s="36">
        <v>2568355.52</v>
      </c>
      <c r="I12" s="297">
        <f>H12/G12*100</f>
        <v>99.50606262924893</v>
      </c>
    </row>
    <row r="13" spans="1:9" x14ac:dyDescent="0.25">
      <c r="A13" s="318" t="s">
        <v>297</v>
      </c>
      <c r="B13" s="309"/>
      <c r="C13" s="309"/>
      <c r="D13" s="309"/>
      <c r="E13" s="309"/>
      <c r="F13" s="42"/>
      <c r="G13" s="38">
        <v>29349.71</v>
      </c>
      <c r="H13" s="38">
        <v>29280.87</v>
      </c>
      <c r="I13" s="297">
        <f>H13/G13*100</f>
        <v>99.765449130502475</v>
      </c>
    </row>
    <row r="14" spans="1:9" ht="15" customHeight="1" x14ac:dyDescent="0.25">
      <c r="A14" s="317" t="s">
        <v>2</v>
      </c>
      <c r="B14" s="305"/>
      <c r="C14" s="305"/>
      <c r="D14" s="305"/>
      <c r="E14" s="305"/>
      <c r="F14" s="39">
        <f>F8-F11</f>
        <v>0</v>
      </c>
      <c r="G14" s="39">
        <f>G8-G11</f>
        <v>-12716.120000000112</v>
      </c>
      <c r="H14" s="39">
        <f t="shared" ref="H14" si="0">H8-H11</f>
        <v>-37881.950000000186</v>
      </c>
      <c r="I14" s="298">
        <f>H14/G14*100</f>
        <v>297.90494270264713</v>
      </c>
    </row>
    <row r="15" spans="1:9" ht="18" x14ac:dyDescent="0.25">
      <c r="A15" s="18"/>
      <c r="B15" s="17"/>
      <c r="C15" s="17"/>
      <c r="D15" s="17"/>
      <c r="E15" s="17"/>
      <c r="F15" s="17"/>
      <c r="G15" s="287"/>
      <c r="H15" s="287"/>
      <c r="I15" s="70"/>
    </row>
    <row r="16" spans="1:9" ht="18" customHeight="1" x14ac:dyDescent="0.25">
      <c r="A16" s="303" t="s">
        <v>29</v>
      </c>
      <c r="B16" s="312"/>
      <c r="C16" s="312"/>
      <c r="D16" s="312"/>
      <c r="E16" s="312"/>
      <c r="F16" s="312"/>
      <c r="G16" s="312"/>
      <c r="H16" s="312"/>
      <c r="I16" s="70"/>
    </row>
    <row r="17" spans="1:9" ht="18" x14ac:dyDescent="0.25">
      <c r="A17" s="18"/>
      <c r="B17" s="17"/>
      <c r="C17" s="17"/>
      <c r="D17" s="17"/>
      <c r="E17" s="17"/>
      <c r="F17" s="17"/>
      <c r="G17" s="287"/>
      <c r="H17" s="287"/>
      <c r="I17" s="70"/>
    </row>
    <row r="18" spans="1:9" ht="26.25" x14ac:dyDescent="0.25">
      <c r="A18" s="21"/>
      <c r="B18" s="22"/>
      <c r="C18" s="22"/>
      <c r="D18" s="23"/>
      <c r="E18" s="24"/>
      <c r="F18" s="285" t="s">
        <v>69</v>
      </c>
      <c r="G18" s="286" t="s">
        <v>293</v>
      </c>
      <c r="H18" s="286" t="s">
        <v>71</v>
      </c>
      <c r="I18" s="286" t="s">
        <v>64</v>
      </c>
    </row>
    <row r="19" spans="1:9" ht="15.75" customHeight="1" x14ac:dyDescent="0.25">
      <c r="A19" s="307" t="s">
        <v>298</v>
      </c>
      <c r="B19" s="316"/>
      <c r="C19" s="316"/>
      <c r="D19" s="316"/>
      <c r="E19" s="316"/>
      <c r="F19" s="45"/>
      <c r="G19" s="288">
        <v>0</v>
      </c>
      <c r="H19" s="288">
        <v>0</v>
      </c>
      <c r="I19" s="51">
        <v>0</v>
      </c>
    </row>
    <row r="20" spans="1:9" ht="15" customHeight="1" x14ac:dyDescent="0.25">
      <c r="A20" s="307" t="s">
        <v>299</v>
      </c>
      <c r="B20" s="308"/>
      <c r="C20" s="308"/>
      <c r="D20" s="308"/>
      <c r="E20" s="308"/>
      <c r="F20" s="43"/>
      <c r="G20" s="288">
        <v>0</v>
      </c>
      <c r="H20" s="288">
        <v>0</v>
      </c>
      <c r="I20" s="51">
        <v>0</v>
      </c>
    </row>
    <row r="21" spans="1:9" ht="15" customHeight="1" x14ac:dyDescent="0.25">
      <c r="A21" s="317" t="s">
        <v>4</v>
      </c>
      <c r="B21" s="305"/>
      <c r="C21" s="305"/>
      <c r="D21" s="305"/>
      <c r="E21" s="305"/>
      <c r="F21" s="44"/>
      <c r="G21" s="289">
        <v>0</v>
      </c>
      <c r="H21" s="289">
        <v>0</v>
      </c>
      <c r="I21" s="289">
        <v>0</v>
      </c>
    </row>
    <row r="22" spans="1:9" s="70" customFormat="1" ht="15" customHeight="1" x14ac:dyDescent="0.25">
      <c r="A22" s="291"/>
      <c r="B22" s="292"/>
      <c r="C22" s="292"/>
      <c r="D22" s="292"/>
      <c r="E22" s="292"/>
      <c r="F22" s="292"/>
      <c r="G22" s="293"/>
      <c r="H22" s="293"/>
    </row>
    <row r="23" spans="1:9" ht="15" customHeight="1" x14ac:dyDescent="0.25">
      <c r="A23" s="16"/>
      <c r="B23" s="17"/>
      <c r="C23" s="17"/>
      <c r="D23" s="17"/>
      <c r="E23" s="17"/>
      <c r="F23" s="17"/>
      <c r="G23" s="287"/>
      <c r="H23" s="287"/>
      <c r="I23" s="70"/>
    </row>
    <row r="24" spans="1:9" ht="18" customHeight="1" x14ac:dyDescent="0.25">
      <c r="A24" s="303" t="s">
        <v>300</v>
      </c>
      <c r="B24" s="312"/>
      <c r="C24" s="312"/>
      <c r="D24" s="312"/>
      <c r="E24" s="312"/>
      <c r="F24" s="312"/>
      <c r="G24" s="312"/>
      <c r="H24" s="312"/>
      <c r="I24" s="70"/>
    </row>
    <row r="25" spans="1:9" ht="15.75" customHeight="1" x14ac:dyDescent="0.25">
      <c r="A25" s="16"/>
      <c r="B25" s="17"/>
      <c r="C25" s="17"/>
      <c r="D25" s="17"/>
      <c r="E25" s="17"/>
      <c r="F25" s="17"/>
      <c r="G25" s="287"/>
      <c r="H25" s="287"/>
      <c r="I25" s="70"/>
    </row>
    <row r="26" spans="1:9" ht="26.25" x14ac:dyDescent="0.25">
      <c r="A26" s="21"/>
      <c r="B26" s="22"/>
      <c r="C26" s="22"/>
      <c r="D26" s="23"/>
      <c r="E26" s="24"/>
      <c r="F26" s="285" t="s">
        <v>69</v>
      </c>
      <c r="G26" s="286" t="s">
        <v>293</v>
      </c>
      <c r="H26" s="294" t="s">
        <v>71</v>
      </c>
      <c r="I26" s="286" t="s">
        <v>64</v>
      </c>
    </row>
    <row r="27" spans="1:9" ht="15" customHeight="1" x14ac:dyDescent="0.25">
      <c r="A27" s="321" t="s">
        <v>30</v>
      </c>
      <c r="B27" s="322"/>
      <c r="C27" s="322"/>
      <c r="D27" s="322"/>
      <c r="E27" s="322"/>
      <c r="F27" s="46"/>
      <c r="G27" s="40">
        <v>12716.12</v>
      </c>
      <c r="H27" s="40">
        <v>12716.12</v>
      </c>
      <c r="I27" s="295">
        <f>H27/G27*100</f>
        <v>100</v>
      </c>
    </row>
    <row r="28" spans="1:9" ht="30" customHeight="1" x14ac:dyDescent="0.25">
      <c r="A28" s="319" t="s">
        <v>3</v>
      </c>
      <c r="B28" s="320"/>
      <c r="C28" s="320"/>
      <c r="D28" s="320"/>
      <c r="E28" s="320"/>
      <c r="F28" s="290"/>
      <c r="G28" s="41">
        <v>12716.12</v>
      </c>
      <c r="H28" s="41">
        <v>12716.12</v>
      </c>
      <c r="I28" s="296">
        <f>H28/G28*100</f>
        <v>100</v>
      </c>
    </row>
    <row r="29" spans="1:9" ht="26.25" customHeight="1" x14ac:dyDescent="0.25">
      <c r="A29" s="70"/>
      <c r="B29" s="70"/>
      <c r="C29" s="70"/>
      <c r="D29" s="70"/>
      <c r="E29" s="70"/>
      <c r="F29" s="70"/>
      <c r="G29" s="70"/>
      <c r="H29" s="70"/>
      <c r="I29" s="70"/>
    </row>
    <row r="30" spans="1:9" ht="18" customHeight="1" x14ac:dyDescent="0.25">
      <c r="A30" s="313" t="s">
        <v>5</v>
      </c>
      <c r="B30" s="308"/>
      <c r="C30" s="308"/>
      <c r="D30" s="308"/>
      <c r="E30" s="308"/>
      <c r="F30" s="38">
        <f>F14+F28</f>
        <v>0</v>
      </c>
      <c r="G30" s="38">
        <v>0</v>
      </c>
      <c r="H30" s="38">
        <f t="shared" ref="H30" si="1">H14+H28</f>
        <v>-25165.830000000184</v>
      </c>
      <c r="I30" s="51">
        <v>0</v>
      </c>
    </row>
    <row r="31" spans="1:9" ht="18.75" customHeight="1" x14ac:dyDescent="0.25">
      <c r="G31"/>
      <c r="H31"/>
      <c r="I31"/>
    </row>
    <row r="32" spans="1:9" ht="24" customHeight="1" x14ac:dyDescent="0.25">
      <c r="A32" s="314" t="s">
        <v>301</v>
      </c>
      <c r="B32" s="315"/>
      <c r="C32" s="315"/>
      <c r="D32" s="315"/>
      <c r="E32" s="315"/>
      <c r="F32" s="315"/>
      <c r="G32" s="315"/>
      <c r="H32" s="315"/>
      <c r="I32"/>
    </row>
    <row r="33" spans="1:9" ht="12" customHeight="1" x14ac:dyDescent="0.25">
      <c r="A33" s="70"/>
      <c r="B33" s="70"/>
      <c r="C33" s="70"/>
      <c r="D33" s="70"/>
      <c r="E33" s="70"/>
      <c r="F33" s="70"/>
      <c r="G33" s="70"/>
      <c r="H33" s="70"/>
      <c r="I33"/>
    </row>
    <row r="34" spans="1:9" ht="30.75" customHeight="1" x14ac:dyDescent="0.25">
      <c r="A34" s="314" t="s">
        <v>302</v>
      </c>
      <c r="B34" s="315"/>
      <c r="C34" s="315"/>
      <c r="D34" s="315"/>
      <c r="E34" s="315"/>
      <c r="F34" s="315"/>
      <c r="G34" s="315"/>
      <c r="H34" s="315"/>
      <c r="I34"/>
    </row>
    <row r="35" spans="1:9" ht="29.25" customHeight="1" x14ac:dyDescent="0.25">
      <c r="A35" s="70"/>
      <c r="B35" s="70"/>
      <c r="C35" s="70"/>
      <c r="D35" s="70"/>
      <c r="E35" s="70"/>
      <c r="F35" s="70"/>
      <c r="G35" s="70"/>
      <c r="H35" s="70"/>
      <c r="I35"/>
    </row>
    <row r="36" spans="1:9" ht="27.75" customHeight="1" x14ac:dyDescent="0.25">
      <c r="A36" s="314" t="s">
        <v>303</v>
      </c>
      <c r="B36" s="315"/>
      <c r="C36" s="315"/>
      <c r="D36" s="315"/>
      <c r="E36" s="315"/>
      <c r="F36" s="315"/>
      <c r="G36" s="315"/>
      <c r="H36" s="315"/>
      <c r="I36"/>
    </row>
    <row r="37" spans="1:9" ht="19.5" customHeight="1" x14ac:dyDescent="0.25">
      <c r="G37"/>
      <c r="H37"/>
      <c r="I37"/>
    </row>
    <row r="38" spans="1:9" ht="17.25" customHeight="1" x14ac:dyDescent="0.25">
      <c r="G38"/>
      <c r="H38"/>
      <c r="I38"/>
    </row>
  </sheetData>
  <mergeCells count="20">
    <mergeCell ref="A30:E30"/>
    <mergeCell ref="A32:H32"/>
    <mergeCell ref="A34:H34"/>
    <mergeCell ref="A36:H36"/>
    <mergeCell ref="A12:E12"/>
    <mergeCell ref="A16:H16"/>
    <mergeCell ref="A19:E19"/>
    <mergeCell ref="A20:E20"/>
    <mergeCell ref="A21:E21"/>
    <mergeCell ref="A13:E13"/>
    <mergeCell ref="A14:E14"/>
    <mergeCell ref="A28:E28"/>
    <mergeCell ref="A24:H24"/>
    <mergeCell ref="A27:E27"/>
    <mergeCell ref="A1:I1"/>
    <mergeCell ref="A8:E8"/>
    <mergeCell ref="A9:E9"/>
    <mergeCell ref="A10:E10"/>
    <mergeCell ref="A3:H3"/>
    <mergeCell ref="A5:H5"/>
  </mergeCells>
  <pageMargins left="0.7" right="0.7" top="0.75" bottom="0.75" header="0.3" footer="0.3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8"/>
  <sheetViews>
    <sheetView zoomScaleNormal="100" workbookViewId="0">
      <selection activeCell="L98" sqref="L98"/>
    </sheetView>
  </sheetViews>
  <sheetFormatPr defaultRowHeight="15" x14ac:dyDescent="0.25"/>
  <cols>
    <col min="1" max="1" width="10.85546875" customWidth="1"/>
    <col min="3" max="3" width="33.28515625" customWidth="1"/>
    <col min="4" max="4" width="15.5703125" customWidth="1"/>
    <col min="5" max="5" width="23.5703125" customWidth="1"/>
    <col min="6" max="6" width="18.85546875" customWidth="1"/>
    <col min="7" max="7" width="17.85546875" customWidth="1"/>
    <col min="11" max="11" width="11.7109375" bestFit="1" customWidth="1"/>
  </cols>
  <sheetData>
    <row r="1" spans="1:7" ht="15.75" x14ac:dyDescent="0.25">
      <c r="A1" s="326" t="s">
        <v>93</v>
      </c>
      <c r="B1" s="326"/>
      <c r="C1" s="326"/>
      <c r="D1" s="326"/>
      <c r="E1" s="326"/>
      <c r="F1" s="326"/>
      <c r="G1" s="326"/>
    </row>
    <row r="2" spans="1:7" ht="18" x14ac:dyDescent="0.25">
      <c r="A2" s="74"/>
      <c r="B2" s="74"/>
      <c r="C2" s="74"/>
      <c r="D2" s="74"/>
      <c r="E2" s="74"/>
      <c r="F2" s="74"/>
      <c r="G2" s="74"/>
    </row>
    <row r="3" spans="1:7" ht="15.75" x14ac:dyDescent="0.25">
      <c r="A3" s="326" t="s">
        <v>22</v>
      </c>
      <c r="B3" s="326"/>
      <c r="C3" s="326"/>
      <c r="D3" s="326"/>
      <c r="E3" s="326"/>
      <c r="F3" s="326"/>
      <c r="G3" s="326"/>
    </row>
    <row r="4" spans="1:7" ht="18" x14ac:dyDescent="0.25">
      <c r="A4" s="74"/>
      <c r="B4" s="74"/>
      <c r="C4" s="74"/>
      <c r="D4" s="74"/>
      <c r="E4" s="74"/>
      <c r="F4" s="74"/>
      <c r="G4" s="75"/>
    </row>
    <row r="5" spans="1:7" ht="15.75" x14ac:dyDescent="0.25">
      <c r="A5" s="326" t="s">
        <v>94</v>
      </c>
      <c r="B5" s="326"/>
      <c r="C5" s="326"/>
      <c r="D5" s="326"/>
      <c r="E5" s="326"/>
      <c r="F5" s="326"/>
      <c r="G5" s="326"/>
    </row>
    <row r="6" spans="1:7" ht="18" x14ac:dyDescent="0.25">
      <c r="A6" s="74"/>
      <c r="B6" s="74"/>
      <c r="C6" s="74"/>
      <c r="D6" s="74"/>
      <c r="E6" s="74"/>
      <c r="F6" s="74"/>
      <c r="G6" s="75"/>
    </row>
    <row r="7" spans="1:7" ht="15.75" x14ac:dyDescent="0.25">
      <c r="A7" s="326" t="s">
        <v>95</v>
      </c>
      <c r="B7" s="326"/>
      <c r="C7" s="326"/>
      <c r="D7" s="326"/>
      <c r="E7" s="326"/>
      <c r="F7" s="326"/>
      <c r="G7" s="326"/>
    </row>
    <row r="8" spans="1:7" ht="18" x14ac:dyDescent="0.25">
      <c r="A8" s="74"/>
      <c r="B8" s="74"/>
      <c r="C8" s="74"/>
      <c r="D8" s="74"/>
      <c r="E8" s="74"/>
      <c r="F8" s="74"/>
      <c r="G8" s="75"/>
    </row>
    <row r="9" spans="1:7" ht="25.5" x14ac:dyDescent="0.25">
      <c r="A9" s="76" t="s">
        <v>7</v>
      </c>
      <c r="B9" s="77" t="s">
        <v>8</v>
      </c>
      <c r="C9" s="77" t="s">
        <v>6</v>
      </c>
      <c r="D9" s="77" t="s">
        <v>69</v>
      </c>
      <c r="E9" s="76" t="s">
        <v>67</v>
      </c>
      <c r="F9" s="76" t="s">
        <v>71</v>
      </c>
      <c r="G9" s="76" t="s">
        <v>64</v>
      </c>
    </row>
    <row r="10" spans="1:7" x14ac:dyDescent="0.25">
      <c r="A10" s="95">
        <v>6</v>
      </c>
      <c r="B10" s="95"/>
      <c r="C10" s="96" t="s">
        <v>10</v>
      </c>
      <c r="D10" s="96"/>
      <c r="E10" s="97">
        <f>E11+E18+E21+E24+E30+E34</f>
        <v>2597738.15</v>
      </c>
      <c r="F10" s="97">
        <f>F11+F18+F21+F24+F30+F34</f>
        <v>2559754.44</v>
      </c>
      <c r="G10" s="97">
        <f>F10/E10*100</f>
        <v>98.537816061253139</v>
      </c>
    </row>
    <row r="11" spans="1:7" ht="34.5" customHeight="1" x14ac:dyDescent="0.25">
      <c r="A11" s="71"/>
      <c r="B11" s="92">
        <v>63</v>
      </c>
      <c r="C11" s="79" t="s">
        <v>31</v>
      </c>
      <c r="D11" s="79"/>
      <c r="E11" s="103">
        <v>2256509.6</v>
      </c>
      <c r="F11" s="103">
        <v>2226823.4900000002</v>
      </c>
      <c r="G11" s="104">
        <f>F11/E11*100</f>
        <v>98.684423500790786</v>
      </c>
    </row>
    <row r="12" spans="1:7" s="70" customFormat="1" ht="26.25" customHeight="1" x14ac:dyDescent="0.25">
      <c r="A12" s="71"/>
      <c r="B12" s="92">
        <v>636</v>
      </c>
      <c r="C12" s="79" t="s">
        <v>99</v>
      </c>
      <c r="D12" s="79"/>
      <c r="E12" s="91"/>
      <c r="F12" s="100">
        <v>2110447.27</v>
      </c>
      <c r="G12" s="104"/>
    </row>
    <row r="13" spans="1:7" ht="38.25" x14ac:dyDescent="0.25">
      <c r="A13" s="71"/>
      <c r="B13" s="94">
        <v>6361</v>
      </c>
      <c r="C13" s="79" t="s">
        <v>100</v>
      </c>
      <c r="D13" s="79"/>
      <c r="E13" s="100"/>
      <c r="F13" s="100">
        <v>2106298.0299999998</v>
      </c>
      <c r="G13" s="104"/>
    </row>
    <row r="14" spans="1:7" ht="38.25" x14ac:dyDescent="0.25">
      <c r="A14" s="71"/>
      <c r="B14" s="94">
        <v>6362</v>
      </c>
      <c r="C14" s="79" t="s">
        <v>101</v>
      </c>
      <c r="D14" s="79"/>
      <c r="E14" s="100"/>
      <c r="F14" s="100">
        <v>4194.24</v>
      </c>
      <c r="G14" s="104"/>
    </row>
    <row r="15" spans="1:7" s="70" customFormat="1" ht="25.5" x14ac:dyDescent="0.25">
      <c r="A15" s="71"/>
      <c r="B15" s="94">
        <v>639</v>
      </c>
      <c r="C15" s="79" t="s">
        <v>102</v>
      </c>
      <c r="D15" s="79"/>
      <c r="E15" s="100"/>
      <c r="F15" s="100">
        <v>116376.22</v>
      </c>
      <c r="G15" s="104"/>
    </row>
    <row r="16" spans="1:7" ht="25.5" x14ac:dyDescent="0.25">
      <c r="A16" s="71"/>
      <c r="B16" s="94">
        <v>6391</v>
      </c>
      <c r="C16" s="79" t="s">
        <v>103</v>
      </c>
      <c r="D16" s="79"/>
      <c r="E16" s="100"/>
      <c r="F16" s="100">
        <v>16326.88</v>
      </c>
      <c r="G16" s="104"/>
    </row>
    <row r="17" spans="1:7" ht="38.25" x14ac:dyDescent="0.25">
      <c r="A17" s="71"/>
      <c r="B17" s="94">
        <v>6393</v>
      </c>
      <c r="C17" s="79" t="s">
        <v>104</v>
      </c>
      <c r="D17" s="79"/>
      <c r="E17" s="100"/>
      <c r="F17" s="100">
        <v>100049.34</v>
      </c>
      <c r="G17" s="104"/>
    </row>
    <row r="18" spans="1:7" x14ac:dyDescent="0.25">
      <c r="A18" s="86"/>
      <c r="B18" s="93">
        <v>64</v>
      </c>
      <c r="C18" s="81" t="s">
        <v>105</v>
      </c>
      <c r="D18" s="81"/>
      <c r="E18" s="103">
        <v>1.33</v>
      </c>
      <c r="F18" s="103">
        <v>0.03</v>
      </c>
      <c r="G18" s="104">
        <f>F18/E18*100</f>
        <v>2.2556390977443606</v>
      </c>
    </row>
    <row r="19" spans="1:7" s="70" customFormat="1" x14ac:dyDescent="0.25">
      <c r="A19" s="86"/>
      <c r="B19" s="93">
        <v>641</v>
      </c>
      <c r="C19" s="81" t="s">
        <v>53</v>
      </c>
      <c r="D19" s="81"/>
      <c r="E19" s="101"/>
      <c r="F19" s="100">
        <v>0.03</v>
      </c>
      <c r="G19" s="104"/>
    </row>
    <row r="20" spans="1:7" ht="25.5" x14ac:dyDescent="0.25">
      <c r="A20" s="71"/>
      <c r="B20" s="94">
        <v>6413</v>
      </c>
      <c r="C20" s="79" t="s">
        <v>106</v>
      </c>
      <c r="D20" s="79"/>
      <c r="E20" s="100"/>
      <c r="F20" s="100">
        <v>0.03</v>
      </c>
      <c r="G20" s="104"/>
    </row>
    <row r="21" spans="1:7" ht="38.25" x14ac:dyDescent="0.25">
      <c r="A21" s="86"/>
      <c r="B21" s="93">
        <v>65</v>
      </c>
      <c r="C21" s="102" t="s">
        <v>108</v>
      </c>
      <c r="D21" s="81"/>
      <c r="E21" s="103">
        <v>663.62</v>
      </c>
      <c r="F21" s="104">
        <v>338.14</v>
      </c>
      <c r="G21" s="104">
        <f>F21/E21*100</f>
        <v>50.953859136252674</v>
      </c>
    </row>
    <row r="22" spans="1:7" s="70" customFormat="1" x14ac:dyDescent="0.25">
      <c r="A22" s="86"/>
      <c r="B22" s="93">
        <v>652</v>
      </c>
      <c r="C22" s="81" t="s">
        <v>107</v>
      </c>
      <c r="D22" s="81"/>
      <c r="E22" s="101"/>
      <c r="F22" s="105">
        <v>338.14</v>
      </c>
      <c r="G22" s="104"/>
    </row>
    <row r="23" spans="1:7" x14ac:dyDescent="0.25">
      <c r="A23" s="71"/>
      <c r="B23" s="94">
        <v>6526</v>
      </c>
      <c r="C23" s="79" t="s">
        <v>98</v>
      </c>
      <c r="D23" s="79"/>
      <c r="E23" s="100"/>
      <c r="F23" s="100">
        <v>338.14</v>
      </c>
      <c r="G23" s="104"/>
    </row>
    <row r="24" spans="1:7" x14ac:dyDescent="0.25">
      <c r="A24" s="86"/>
      <c r="B24" s="93">
        <v>66</v>
      </c>
      <c r="C24" s="81" t="s">
        <v>51</v>
      </c>
      <c r="D24" s="81"/>
      <c r="E24" s="103">
        <f>31149.04+1511.57</f>
        <v>32660.61</v>
      </c>
      <c r="F24" s="104">
        <v>29536.36</v>
      </c>
      <c r="G24" s="104">
        <f>F24/E24*100</f>
        <v>90.434195809569999</v>
      </c>
    </row>
    <row r="25" spans="1:7" s="70" customFormat="1" ht="25.5" x14ac:dyDescent="0.25">
      <c r="A25" s="86"/>
      <c r="B25" s="93">
        <v>661</v>
      </c>
      <c r="C25" s="102" t="s">
        <v>109</v>
      </c>
      <c r="D25" s="81"/>
      <c r="E25" s="101"/>
      <c r="F25" s="105">
        <v>28024.79</v>
      </c>
      <c r="G25" s="104"/>
    </row>
    <row r="26" spans="1:7" x14ac:dyDescent="0.25">
      <c r="A26" s="71"/>
      <c r="B26" s="94">
        <v>6615</v>
      </c>
      <c r="C26" s="79" t="s">
        <v>110</v>
      </c>
      <c r="D26" s="79"/>
      <c r="E26" s="100"/>
      <c r="F26" s="100">
        <v>28024.79</v>
      </c>
      <c r="G26" s="104"/>
    </row>
    <row r="27" spans="1:7" s="70" customFormat="1" x14ac:dyDescent="0.25">
      <c r="A27" s="71"/>
      <c r="B27" s="92">
        <v>663</v>
      </c>
      <c r="C27" s="79" t="s">
        <v>57</v>
      </c>
      <c r="D27" s="79"/>
      <c r="E27" s="100"/>
      <c r="F27" s="100">
        <v>1511.57</v>
      </c>
      <c r="G27" s="104"/>
    </row>
    <row r="28" spans="1:7" s="70" customFormat="1" x14ac:dyDescent="0.25">
      <c r="A28" s="71"/>
      <c r="B28" s="94">
        <v>6631</v>
      </c>
      <c r="C28" s="79" t="s">
        <v>111</v>
      </c>
      <c r="D28" s="79"/>
      <c r="E28" s="100"/>
      <c r="F28" s="100">
        <v>758.07</v>
      </c>
      <c r="G28" s="104"/>
    </row>
    <row r="29" spans="1:7" x14ac:dyDescent="0.25">
      <c r="A29" s="71"/>
      <c r="B29" s="94">
        <v>6631</v>
      </c>
      <c r="C29" s="79" t="s">
        <v>116</v>
      </c>
      <c r="D29" s="79"/>
      <c r="E29" s="100"/>
      <c r="F29" s="100">
        <v>752.5</v>
      </c>
      <c r="G29" s="104"/>
    </row>
    <row r="30" spans="1:7" ht="27.75" customHeight="1" x14ac:dyDescent="0.25">
      <c r="A30" s="86"/>
      <c r="B30" s="93">
        <v>67</v>
      </c>
      <c r="C30" s="79" t="s">
        <v>32</v>
      </c>
      <c r="D30" s="79"/>
      <c r="E30" s="103">
        <v>307823.35999999999</v>
      </c>
      <c r="F30" s="103">
        <v>303011.69</v>
      </c>
      <c r="G30" s="104">
        <f>F30/E30*100</f>
        <v>98.43687301704459</v>
      </c>
    </row>
    <row r="31" spans="1:7" s="70" customFormat="1" ht="36.75" customHeight="1" x14ac:dyDescent="0.25">
      <c r="A31" s="86"/>
      <c r="B31" s="93">
        <v>671</v>
      </c>
      <c r="C31" s="79" t="s">
        <v>112</v>
      </c>
      <c r="D31" s="79"/>
      <c r="E31" s="101"/>
      <c r="F31" s="100">
        <v>303011.69</v>
      </c>
      <c r="G31" s="104"/>
    </row>
    <row r="32" spans="1:7" ht="25.5" x14ac:dyDescent="0.25">
      <c r="A32" s="71"/>
      <c r="B32" s="94">
        <v>6711</v>
      </c>
      <c r="C32" s="79" t="s">
        <v>113</v>
      </c>
      <c r="D32" s="79"/>
      <c r="E32" s="100"/>
      <c r="F32" s="100">
        <v>294986.49</v>
      </c>
      <c r="G32" s="104"/>
    </row>
    <row r="33" spans="1:7" ht="38.25" x14ac:dyDescent="0.25">
      <c r="A33" s="71"/>
      <c r="B33" s="94">
        <v>6712</v>
      </c>
      <c r="C33" s="79" t="s">
        <v>114</v>
      </c>
      <c r="D33" s="79"/>
      <c r="E33" s="100"/>
      <c r="F33" s="100">
        <v>8025.2</v>
      </c>
      <c r="G33" s="104"/>
    </row>
    <row r="34" spans="1:7" s="70" customFormat="1" ht="27.75" customHeight="1" x14ac:dyDescent="0.25">
      <c r="A34" s="86"/>
      <c r="B34" s="93">
        <v>68</v>
      </c>
      <c r="C34" s="79" t="s">
        <v>98</v>
      </c>
      <c r="D34" s="79"/>
      <c r="E34" s="103">
        <v>79.63</v>
      </c>
      <c r="F34" s="103">
        <v>44.73</v>
      </c>
      <c r="G34" s="104">
        <f>F34/E34*100</f>
        <v>56.172296873037794</v>
      </c>
    </row>
    <row r="35" spans="1:7" s="70" customFormat="1" ht="18" customHeight="1" x14ac:dyDescent="0.25">
      <c r="A35" s="86"/>
      <c r="B35" s="93">
        <v>683</v>
      </c>
      <c r="C35" s="79" t="s">
        <v>115</v>
      </c>
      <c r="D35" s="79"/>
      <c r="E35" s="101"/>
      <c r="F35" s="100">
        <v>44.73</v>
      </c>
      <c r="G35" s="104"/>
    </row>
    <row r="36" spans="1:7" s="70" customFormat="1" x14ac:dyDescent="0.25">
      <c r="A36" s="71"/>
      <c r="B36" s="94">
        <v>6831</v>
      </c>
      <c r="C36" s="79" t="s">
        <v>115</v>
      </c>
      <c r="D36" s="79"/>
      <c r="E36" s="100"/>
      <c r="F36" s="100">
        <v>44.73</v>
      </c>
      <c r="G36" s="104"/>
    </row>
    <row r="37" spans="1:7" x14ac:dyDescent="0.25">
      <c r="A37" s="106"/>
      <c r="B37" s="106"/>
      <c r="C37" s="107"/>
      <c r="D37" s="107"/>
      <c r="E37" s="108"/>
      <c r="F37" s="108"/>
      <c r="G37" s="108"/>
    </row>
    <row r="38" spans="1:7" x14ac:dyDescent="0.25">
      <c r="A38" s="109"/>
      <c r="B38" s="109"/>
      <c r="C38" s="110"/>
      <c r="D38" s="110"/>
      <c r="E38" s="111"/>
      <c r="F38" s="111"/>
      <c r="G38" s="111"/>
    </row>
    <row r="39" spans="1:7" ht="15.75" x14ac:dyDescent="0.25">
      <c r="A39" s="327" t="s">
        <v>92</v>
      </c>
      <c r="B39" s="327"/>
      <c r="C39" s="327"/>
      <c r="D39" s="327"/>
      <c r="E39" s="327"/>
      <c r="F39" s="327"/>
      <c r="G39" s="327"/>
    </row>
    <row r="40" spans="1:7" ht="18" x14ac:dyDescent="0.25">
      <c r="A40" s="74"/>
      <c r="B40" s="74"/>
      <c r="C40" s="74"/>
      <c r="D40" s="74"/>
      <c r="E40" s="74"/>
      <c r="F40" s="74"/>
      <c r="G40" s="75"/>
    </row>
    <row r="41" spans="1:7" ht="25.5" x14ac:dyDescent="0.25">
      <c r="A41" s="76" t="s">
        <v>7</v>
      </c>
      <c r="B41" s="77" t="s">
        <v>8</v>
      </c>
      <c r="C41" s="77" t="s">
        <v>12</v>
      </c>
      <c r="D41" s="76" t="s">
        <v>69</v>
      </c>
      <c r="E41" s="76" t="s">
        <v>67</v>
      </c>
      <c r="F41" s="76" t="s">
        <v>71</v>
      </c>
      <c r="G41" s="76" t="s">
        <v>64</v>
      </c>
    </row>
    <row r="42" spans="1:7" x14ac:dyDescent="0.25">
      <c r="A42" s="85">
        <v>3</v>
      </c>
      <c r="B42" s="85"/>
      <c r="C42" s="78" t="s">
        <v>13</v>
      </c>
      <c r="D42" s="78"/>
      <c r="E42" s="88">
        <f>E43+E50+E80+E84</f>
        <v>2581104.56</v>
      </c>
      <c r="F42" s="88">
        <f>F43+F50+F80+F84</f>
        <v>2568355.52</v>
      </c>
      <c r="G42" s="231">
        <f>F42/E42*100</f>
        <v>99.50606262924893</v>
      </c>
    </row>
    <row r="43" spans="1:7" x14ac:dyDescent="0.25">
      <c r="A43" s="71"/>
      <c r="B43" s="92">
        <v>31</v>
      </c>
      <c r="C43" s="112" t="s">
        <v>14</v>
      </c>
      <c r="D43" s="79"/>
      <c r="E43" s="103">
        <f>'POSEBNI DIO'!E60+'POSEBNI DIO'!E83+'POSEBNI DIO'!E185+'POSEBNI DIO'!E213+'POSEBNI DIO'!E226+'POSEBNI DIO'!E240</f>
        <v>2064417.67</v>
      </c>
      <c r="F43" s="103">
        <v>2054863.86</v>
      </c>
      <c r="G43" s="230">
        <f>F43/E43*100</f>
        <v>99.537215257414474</v>
      </c>
    </row>
    <row r="44" spans="1:7" s="70" customFormat="1" x14ac:dyDescent="0.25">
      <c r="A44" s="71"/>
      <c r="B44" s="92">
        <v>311</v>
      </c>
      <c r="C44" s="79" t="s">
        <v>118</v>
      </c>
      <c r="D44" s="79"/>
      <c r="E44" s="100"/>
      <c r="F44" s="100">
        <v>1694497.08</v>
      </c>
      <c r="G44" s="84"/>
    </row>
    <row r="45" spans="1:7" x14ac:dyDescent="0.25">
      <c r="A45" s="71"/>
      <c r="B45" s="94">
        <v>3111</v>
      </c>
      <c r="C45" s="79" t="s">
        <v>117</v>
      </c>
      <c r="D45" s="79"/>
      <c r="E45" s="100"/>
      <c r="F45" s="100">
        <v>1694497.08</v>
      </c>
      <c r="G45" s="84"/>
    </row>
    <row r="46" spans="1:7" s="70" customFormat="1" x14ac:dyDescent="0.25">
      <c r="A46" s="71"/>
      <c r="B46" s="71">
        <v>312</v>
      </c>
      <c r="C46" s="79" t="s">
        <v>119</v>
      </c>
      <c r="D46" s="79"/>
      <c r="E46" s="100"/>
      <c r="F46" s="100">
        <v>86804.69</v>
      </c>
      <c r="G46" s="84"/>
    </row>
    <row r="47" spans="1:7" x14ac:dyDescent="0.25">
      <c r="A47" s="71"/>
      <c r="B47" s="94">
        <v>3121</v>
      </c>
      <c r="C47" s="79" t="s">
        <v>119</v>
      </c>
      <c r="D47" s="79"/>
      <c r="E47" s="100"/>
      <c r="F47" s="100">
        <v>86804.69</v>
      </c>
      <c r="G47" s="84"/>
    </row>
    <row r="48" spans="1:7" s="70" customFormat="1" x14ac:dyDescent="0.25">
      <c r="A48" s="71"/>
      <c r="B48" s="92">
        <v>313</v>
      </c>
      <c r="C48" s="79" t="s">
        <v>120</v>
      </c>
      <c r="D48" s="79"/>
      <c r="E48" s="100"/>
      <c r="F48" s="100">
        <v>273562.09000000003</v>
      </c>
      <c r="G48" s="84"/>
    </row>
    <row r="49" spans="1:11" ht="25.5" x14ac:dyDescent="0.25">
      <c r="A49" s="71"/>
      <c r="B49" s="94">
        <v>3132</v>
      </c>
      <c r="C49" s="79" t="s">
        <v>121</v>
      </c>
      <c r="D49" s="79"/>
      <c r="E49" s="100"/>
      <c r="F49" s="100">
        <v>273562.09000000003</v>
      </c>
      <c r="G49" s="84"/>
      <c r="K49" s="35"/>
    </row>
    <row r="50" spans="1:11" x14ac:dyDescent="0.25">
      <c r="A50" s="86"/>
      <c r="B50" s="93">
        <v>32</v>
      </c>
      <c r="C50" s="113" t="s">
        <v>24</v>
      </c>
      <c r="D50" s="80"/>
      <c r="E50" s="103">
        <v>435545.43</v>
      </c>
      <c r="F50" s="103">
        <v>432411.09</v>
      </c>
      <c r="G50" s="230">
        <f>F50/E50*100</f>
        <v>99.280364392756923</v>
      </c>
    </row>
    <row r="51" spans="1:11" s="70" customFormat="1" x14ac:dyDescent="0.25">
      <c r="A51" s="86"/>
      <c r="B51" s="93">
        <v>321</v>
      </c>
      <c r="C51" s="80" t="s">
        <v>122</v>
      </c>
      <c r="D51" s="80"/>
      <c r="E51" s="100"/>
      <c r="F51" s="100">
        <v>60325.69</v>
      </c>
      <c r="G51" s="84"/>
    </row>
    <row r="52" spans="1:11" x14ac:dyDescent="0.25">
      <c r="A52" s="71"/>
      <c r="B52" s="94">
        <v>3211</v>
      </c>
      <c r="C52" s="79" t="s">
        <v>123</v>
      </c>
      <c r="D52" s="79"/>
      <c r="E52" s="100"/>
      <c r="F52" s="100">
        <v>9597.5300000000007</v>
      </c>
      <c r="G52" s="84"/>
    </row>
    <row r="53" spans="1:11" ht="25.5" x14ac:dyDescent="0.25">
      <c r="A53" s="71"/>
      <c r="B53" s="94">
        <v>3212</v>
      </c>
      <c r="C53" s="79" t="s">
        <v>124</v>
      </c>
      <c r="D53" s="79"/>
      <c r="E53" s="100"/>
      <c r="F53" s="100">
        <v>48468.65</v>
      </c>
      <c r="G53" s="84"/>
    </row>
    <row r="54" spans="1:11" x14ac:dyDescent="0.25">
      <c r="A54" s="71"/>
      <c r="B54" s="94">
        <v>3213</v>
      </c>
      <c r="C54" s="79" t="s">
        <v>125</v>
      </c>
      <c r="D54" s="79"/>
      <c r="E54" s="100"/>
      <c r="F54" s="100">
        <v>2198.46</v>
      </c>
      <c r="G54" s="84"/>
    </row>
    <row r="55" spans="1:11" s="70" customFormat="1" x14ac:dyDescent="0.25">
      <c r="A55" s="71"/>
      <c r="B55" s="94">
        <v>3214</v>
      </c>
      <c r="C55" s="79" t="s">
        <v>150</v>
      </c>
      <c r="D55" s="79"/>
      <c r="E55" s="100"/>
      <c r="F55" s="100">
        <v>61.05</v>
      </c>
      <c r="G55" s="84"/>
    </row>
    <row r="56" spans="1:11" s="70" customFormat="1" x14ac:dyDescent="0.25">
      <c r="A56" s="71"/>
      <c r="B56" s="92">
        <v>322</v>
      </c>
      <c r="C56" s="79" t="s">
        <v>126</v>
      </c>
      <c r="D56" s="79"/>
      <c r="E56" s="100"/>
      <c r="F56" s="100">
        <v>114256.98</v>
      </c>
      <c r="G56" s="84"/>
    </row>
    <row r="57" spans="1:11" ht="25.5" x14ac:dyDescent="0.25">
      <c r="A57" s="71"/>
      <c r="B57" s="94">
        <v>3221</v>
      </c>
      <c r="C57" s="79" t="s">
        <v>127</v>
      </c>
      <c r="D57" s="79"/>
      <c r="E57" s="100"/>
      <c r="F57" s="100">
        <v>24767.8</v>
      </c>
      <c r="G57" s="84"/>
    </row>
    <row r="58" spans="1:11" x14ac:dyDescent="0.25">
      <c r="A58" s="71"/>
      <c r="B58" s="94">
        <v>3222</v>
      </c>
      <c r="C58" s="79" t="s">
        <v>128</v>
      </c>
      <c r="D58" s="79"/>
      <c r="E58" s="100"/>
      <c r="F58" s="100">
        <v>11239.41</v>
      </c>
      <c r="G58" s="84"/>
    </row>
    <row r="59" spans="1:11" x14ac:dyDescent="0.25">
      <c r="A59" s="71"/>
      <c r="B59" s="94">
        <v>3223</v>
      </c>
      <c r="C59" s="79" t="s">
        <v>129</v>
      </c>
      <c r="D59" s="79"/>
      <c r="E59" s="100"/>
      <c r="F59" s="100">
        <v>72884.69</v>
      </c>
      <c r="G59" s="84"/>
    </row>
    <row r="60" spans="1:11" ht="25.5" x14ac:dyDescent="0.25">
      <c r="A60" s="71"/>
      <c r="B60" s="94">
        <v>3224</v>
      </c>
      <c r="C60" s="79" t="s">
        <v>130</v>
      </c>
      <c r="D60" s="79"/>
      <c r="E60" s="100"/>
      <c r="F60" s="100">
        <v>1299.8599999999999</v>
      </c>
      <c r="G60" s="84"/>
    </row>
    <row r="61" spans="1:11" x14ac:dyDescent="0.25">
      <c r="A61" s="71"/>
      <c r="B61" s="94">
        <v>3225</v>
      </c>
      <c r="C61" s="79" t="s">
        <v>131</v>
      </c>
      <c r="D61" s="79"/>
      <c r="E61" s="100"/>
      <c r="F61" s="100">
        <v>3212.99</v>
      </c>
      <c r="G61" s="84"/>
    </row>
    <row r="62" spans="1:11" ht="25.5" x14ac:dyDescent="0.25">
      <c r="A62" s="71"/>
      <c r="B62" s="94">
        <v>3227</v>
      </c>
      <c r="C62" s="79" t="s">
        <v>132</v>
      </c>
      <c r="D62" s="79"/>
      <c r="E62" s="100"/>
      <c r="F62" s="100">
        <v>852.23</v>
      </c>
      <c r="G62" s="84"/>
    </row>
    <row r="63" spans="1:11" s="70" customFormat="1" x14ac:dyDescent="0.25">
      <c r="A63" s="71"/>
      <c r="B63" s="92">
        <v>323</v>
      </c>
      <c r="C63" s="79" t="s">
        <v>133</v>
      </c>
      <c r="D63" s="79"/>
      <c r="E63" s="100"/>
      <c r="F63" s="100">
        <v>239164.19</v>
      </c>
      <c r="G63" s="84"/>
    </row>
    <row r="64" spans="1:11" x14ac:dyDescent="0.25">
      <c r="A64" s="71"/>
      <c r="B64" s="94">
        <v>3231</v>
      </c>
      <c r="C64" s="79" t="s">
        <v>134</v>
      </c>
      <c r="D64" s="79"/>
      <c r="E64" s="100"/>
      <c r="F64" s="100">
        <v>7940.94</v>
      </c>
      <c r="G64" s="84"/>
    </row>
    <row r="65" spans="1:7" ht="25.5" x14ac:dyDescent="0.25">
      <c r="A65" s="71"/>
      <c r="B65" s="94">
        <v>3232</v>
      </c>
      <c r="C65" s="79" t="s">
        <v>135</v>
      </c>
      <c r="D65" s="79"/>
      <c r="E65" s="100"/>
      <c r="F65" s="100">
        <v>6380.14</v>
      </c>
      <c r="G65" s="84"/>
    </row>
    <row r="66" spans="1:7" s="70" customFormat="1" x14ac:dyDescent="0.25">
      <c r="A66" s="71"/>
      <c r="B66" s="94">
        <v>3233</v>
      </c>
      <c r="C66" s="79" t="s">
        <v>136</v>
      </c>
      <c r="D66" s="79"/>
      <c r="E66" s="100"/>
      <c r="F66" s="100">
        <v>497.7</v>
      </c>
      <c r="G66" s="84"/>
    </row>
    <row r="67" spans="1:7" x14ac:dyDescent="0.25">
      <c r="A67" s="71"/>
      <c r="B67" s="94">
        <v>3234</v>
      </c>
      <c r="C67" s="79" t="s">
        <v>137</v>
      </c>
      <c r="D67" s="79"/>
      <c r="E67" s="100"/>
      <c r="F67" s="100">
        <v>7316.6</v>
      </c>
      <c r="G67" s="84"/>
    </row>
    <row r="68" spans="1:7" x14ac:dyDescent="0.25">
      <c r="A68" s="71"/>
      <c r="B68" s="94">
        <v>3235</v>
      </c>
      <c r="C68" s="79" t="s">
        <v>138</v>
      </c>
      <c r="D68" s="79"/>
      <c r="E68" s="100"/>
      <c r="F68" s="100">
        <v>2269.5500000000002</v>
      </c>
      <c r="G68" s="84"/>
    </row>
    <row r="69" spans="1:7" s="70" customFormat="1" x14ac:dyDescent="0.25">
      <c r="A69" s="71"/>
      <c r="B69" s="94">
        <v>3236</v>
      </c>
      <c r="C69" s="79" t="s">
        <v>139</v>
      </c>
      <c r="D69" s="79"/>
      <c r="E69" s="100"/>
      <c r="F69" s="100">
        <v>5320</v>
      </c>
      <c r="G69" s="84"/>
    </row>
    <row r="70" spans="1:7" x14ac:dyDescent="0.25">
      <c r="A70" s="71"/>
      <c r="B70" s="94">
        <v>3237</v>
      </c>
      <c r="C70" s="79" t="s">
        <v>140</v>
      </c>
      <c r="D70" s="79"/>
      <c r="E70" s="100"/>
      <c r="F70" s="100">
        <v>7111.13</v>
      </c>
      <c r="G70" s="84"/>
    </row>
    <row r="71" spans="1:7" x14ac:dyDescent="0.25">
      <c r="A71" s="71"/>
      <c r="B71" s="94">
        <v>3238</v>
      </c>
      <c r="C71" s="79" t="s">
        <v>141</v>
      </c>
      <c r="D71" s="79"/>
      <c r="E71" s="100"/>
      <c r="F71" s="100">
        <v>3086.24</v>
      </c>
      <c r="G71" s="84"/>
    </row>
    <row r="72" spans="1:7" x14ac:dyDescent="0.25">
      <c r="A72" s="86"/>
      <c r="B72" s="72">
        <v>3239</v>
      </c>
      <c r="C72" s="81" t="s">
        <v>142</v>
      </c>
      <c r="D72" s="81"/>
      <c r="E72" s="100"/>
      <c r="F72" s="100">
        <v>199241.89</v>
      </c>
      <c r="G72" s="84"/>
    </row>
    <row r="73" spans="1:7" s="70" customFormat="1" x14ac:dyDescent="0.25">
      <c r="A73" s="86"/>
      <c r="B73" s="93">
        <v>329</v>
      </c>
      <c r="C73" s="81" t="s">
        <v>143</v>
      </c>
      <c r="D73" s="81"/>
      <c r="E73" s="100"/>
      <c r="F73" s="100">
        <v>18664.23</v>
      </c>
      <c r="G73" s="84"/>
    </row>
    <row r="74" spans="1:7" x14ac:dyDescent="0.25">
      <c r="A74" s="71"/>
      <c r="B74" s="94">
        <v>3292</v>
      </c>
      <c r="C74" s="79" t="s">
        <v>151</v>
      </c>
      <c r="D74" s="79"/>
      <c r="E74" s="100"/>
      <c r="F74" s="100">
        <v>5736.35</v>
      </c>
      <c r="G74" s="84"/>
    </row>
    <row r="75" spans="1:7" x14ac:dyDescent="0.25">
      <c r="A75" s="71"/>
      <c r="B75" s="94">
        <v>3293</v>
      </c>
      <c r="C75" s="79" t="s">
        <v>152</v>
      </c>
      <c r="D75" s="79"/>
      <c r="E75" s="100"/>
      <c r="F75" s="100">
        <v>4809.25</v>
      </c>
      <c r="G75" s="84"/>
    </row>
    <row r="76" spans="1:7" x14ac:dyDescent="0.25">
      <c r="A76" s="71"/>
      <c r="B76" s="94">
        <v>3294</v>
      </c>
      <c r="C76" s="79" t="s">
        <v>153</v>
      </c>
      <c r="D76" s="79"/>
      <c r="E76" s="100"/>
      <c r="F76" s="100">
        <v>163.09</v>
      </c>
      <c r="G76" s="84"/>
    </row>
    <row r="77" spans="1:7" x14ac:dyDescent="0.25">
      <c r="A77" s="71"/>
      <c r="B77" s="94">
        <v>3295</v>
      </c>
      <c r="C77" s="79" t="s">
        <v>154</v>
      </c>
      <c r="D77" s="79"/>
      <c r="E77" s="100"/>
      <c r="F77" s="100">
        <v>2066.5500000000002</v>
      </c>
      <c r="G77" s="84"/>
    </row>
    <row r="78" spans="1:7" x14ac:dyDescent="0.25">
      <c r="A78" s="71"/>
      <c r="B78" s="94">
        <v>3296</v>
      </c>
      <c r="C78" s="79" t="s">
        <v>155</v>
      </c>
      <c r="D78" s="79"/>
      <c r="E78" s="100"/>
      <c r="F78" s="100">
        <v>3950.56</v>
      </c>
      <c r="G78" s="84"/>
    </row>
    <row r="79" spans="1:7" ht="25.5" x14ac:dyDescent="0.25">
      <c r="A79" s="71"/>
      <c r="B79" s="94">
        <v>3299</v>
      </c>
      <c r="C79" s="79" t="s">
        <v>143</v>
      </c>
      <c r="D79" s="79"/>
      <c r="E79" s="100"/>
      <c r="F79" s="100">
        <v>1938.43</v>
      </c>
      <c r="G79" s="84"/>
    </row>
    <row r="80" spans="1:7" x14ac:dyDescent="0.25">
      <c r="A80" s="86"/>
      <c r="B80" s="93">
        <v>34</v>
      </c>
      <c r="C80" s="81" t="s">
        <v>40</v>
      </c>
      <c r="D80" s="81"/>
      <c r="E80" s="103">
        <v>2872.67</v>
      </c>
      <c r="F80" s="103">
        <v>2842.96</v>
      </c>
      <c r="G80" s="230">
        <f>F80/E80*100</f>
        <v>98.965770520108464</v>
      </c>
    </row>
    <row r="81" spans="1:7" s="70" customFormat="1" x14ac:dyDescent="0.25">
      <c r="A81" s="86"/>
      <c r="B81" s="93">
        <v>343</v>
      </c>
      <c r="C81" s="81" t="s">
        <v>144</v>
      </c>
      <c r="D81" s="81"/>
      <c r="E81" s="100"/>
      <c r="F81" s="100">
        <v>2842.96</v>
      </c>
      <c r="G81" s="84"/>
    </row>
    <row r="82" spans="1:7" ht="25.5" x14ac:dyDescent="0.25">
      <c r="A82" s="71"/>
      <c r="B82" s="94">
        <v>3431</v>
      </c>
      <c r="C82" s="79" t="s">
        <v>145</v>
      </c>
      <c r="D82" s="79"/>
      <c r="E82" s="100"/>
      <c r="F82" s="100">
        <v>653.44000000000005</v>
      </c>
      <c r="G82" s="84"/>
    </row>
    <row r="83" spans="1:7" x14ac:dyDescent="0.25">
      <c r="A83" s="71"/>
      <c r="B83" s="94">
        <v>3433</v>
      </c>
      <c r="C83" s="79" t="s">
        <v>146</v>
      </c>
      <c r="D83" s="79"/>
      <c r="E83" s="100"/>
      <c r="F83" s="100">
        <v>2189.52</v>
      </c>
      <c r="G83" s="84"/>
    </row>
    <row r="84" spans="1:7" x14ac:dyDescent="0.25">
      <c r="A84" s="86"/>
      <c r="B84" s="93">
        <v>37</v>
      </c>
      <c r="C84" s="81" t="s">
        <v>55</v>
      </c>
      <c r="D84" s="81"/>
      <c r="E84" s="103">
        <f>'POSEBNI DIO'!E141+'POSEBNI DIO'!E197+'POSEBNI DIO'!E115+398.17</f>
        <v>78268.789999999994</v>
      </c>
      <c r="F84" s="103">
        <v>78237.61</v>
      </c>
      <c r="G84" s="230">
        <f>F84/E84*100</f>
        <v>99.960162920622651</v>
      </c>
    </row>
    <row r="85" spans="1:7" s="70" customFormat="1" ht="25.5" x14ac:dyDescent="0.25">
      <c r="A85" s="86"/>
      <c r="B85" s="93">
        <v>372</v>
      </c>
      <c r="C85" s="102" t="s">
        <v>147</v>
      </c>
      <c r="D85" s="81"/>
      <c r="E85" s="100"/>
      <c r="F85" s="100">
        <v>78237.61</v>
      </c>
      <c r="G85" s="84"/>
    </row>
    <row r="86" spans="1:7" ht="25.5" x14ac:dyDescent="0.25">
      <c r="A86" s="71"/>
      <c r="B86" s="94">
        <v>3721</v>
      </c>
      <c r="C86" s="79" t="s">
        <v>148</v>
      </c>
      <c r="D86" s="79"/>
      <c r="E86" s="100"/>
      <c r="F86" s="100">
        <v>3667.35</v>
      </c>
      <c r="G86" s="84"/>
    </row>
    <row r="87" spans="1:7" ht="25.5" x14ac:dyDescent="0.25">
      <c r="A87" s="71"/>
      <c r="B87" s="94">
        <v>3722</v>
      </c>
      <c r="C87" s="79" t="s">
        <v>149</v>
      </c>
      <c r="D87" s="79"/>
      <c r="E87" s="100"/>
      <c r="F87" s="100">
        <v>74570.259999999995</v>
      </c>
      <c r="G87" s="84"/>
    </row>
    <row r="88" spans="1:7" ht="30.75" customHeight="1" x14ac:dyDescent="0.25">
      <c r="A88" s="87">
        <v>4</v>
      </c>
      <c r="B88" s="87"/>
      <c r="C88" s="82" t="s">
        <v>15</v>
      </c>
      <c r="D88" s="82"/>
      <c r="E88" s="88">
        <v>29349.71</v>
      </c>
      <c r="F88" s="114">
        <f>F90+F96</f>
        <v>29280.870000000003</v>
      </c>
      <c r="G88" s="88">
        <f>F88/E88*100</f>
        <v>99.765449130502489</v>
      </c>
    </row>
    <row r="89" spans="1:7" ht="25.5" x14ac:dyDescent="0.25">
      <c r="A89" s="73"/>
      <c r="B89" s="92">
        <v>42</v>
      </c>
      <c r="C89" s="83" t="s">
        <v>33</v>
      </c>
      <c r="D89" s="83"/>
      <c r="E89" s="103">
        <v>29349.71</v>
      </c>
      <c r="F89" s="103">
        <v>29280.87</v>
      </c>
      <c r="G89" s="230">
        <f>F89/E89*100</f>
        <v>99.765449130502475</v>
      </c>
    </row>
    <row r="90" spans="1:7" s="70" customFormat="1" x14ac:dyDescent="0.25">
      <c r="A90" s="73"/>
      <c r="B90" s="92">
        <v>422</v>
      </c>
      <c r="C90" s="83" t="s">
        <v>156</v>
      </c>
      <c r="D90" s="83"/>
      <c r="E90" s="100"/>
      <c r="F90" s="103">
        <f>F91+F92+F93+F94+F95</f>
        <v>22151.33</v>
      </c>
      <c r="G90" s="84"/>
    </row>
    <row r="91" spans="1:7" x14ac:dyDescent="0.25">
      <c r="A91" s="73"/>
      <c r="B91" s="94">
        <v>4221</v>
      </c>
      <c r="C91" s="83" t="s">
        <v>157</v>
      </c>
      <c r="D91" s="83"/>
      <c r="E91" s="100"/>
      <c r="F91" s="100">
        <v>16330.73</v>
      </c>
      <c r="G91" s="84"/>
    </row>
    <row r="92" spans="1:7" s="70" customFormat="1" x14ac:dyDescent="0.25">
      <c r="A92" s="73"/>
      <c r="B92" s="94">
        <v>4222</v>
      </c>
      <c r="C92" s="83" t="s">
        <v>158</v>
      </c>
      <c r="D92" s="83"/>
      <c r="E92" s="100"/>
      <c r="F92" s="100">
        <v>277.27999999999997</v>
      </c>
      <c r="G92" s="84"/>
    </row>
    <row r="93" spans="1:7" s="70" customFormat="1" x14ac:dyDescent="0.25">
      <c r="A93" s="73"/>
      <c r="B93" s="94">
        <v>4225</v>
      </c>
      <c r="C93" s="83" t="s">
        <v>159</v>
      </c>
      <c r="D93" s="83"/>
      <c r="E93" s="100"/>
      <c r="F93" s="100">
        <v>900.24</v>
      </c>
      <c r="G93" s="84"/>
    </row>
    <row r="94" spans="1:7" x14ac:dyDescent="0.25">
      <c r="A94" s="73"/>
      <c r="B94" s="94">
        <v>4226</v>
      </c>
      <c r="C94" s="83" t="s">
        <v>160</v>
      </c>
      <c r="D94" s="83"/>
      <c r="E94" s="100"/>
      <c r="F94" s="100">
        <v>4059.5</v>
      </c>
      <c r="G94" s="84"/>
    </row>
    <row r="95" spans="1:7" ht="25.5" x14ac:dyDescent="0.25">
      <c r="A95" s="71"/>
      <c r="B95" s="94">
        <v>4227</v>
      </c>
      <c r="C95" s="79" t="s">
        <v>161</v>
      </c>
      <c r="D95" s="79"/>
      <c r="E95" s="100"/>
      <c r="F95" s="100">
        <v>583.58000000000004</v>
      </c>
      <c r="G95" s="84"/>
    </row>
    <row r="96" spans="1:7" s="70" customFormat="1" x14ac:dyDescent="0.25">
      <c r="A96" s="71"/>
      <c r="B96" s="92">
        <v>424</v>
      </c>
      <c r="C96" s="79" t="s">
        <v>162</v>
      </c>
      <c r="D96" s="79"/>
      <c r="E96" s="100"/>
      <c r="F96" s="103">
        <v>7129.54</v>
      </c>
      <c r="G96" s="84"/>
    </row>
    <row r="97" spans="1:7" x14ac:dyDescent="0.25">
      <c r="A97" s="71"/>
      <c r="B97" s="94">
        <v>4241</v>
      </c>
      <c r="C97" s="79" t="s">
        <v>163</v>
      </c>
      <c r="D97" s="79"/>
      <c r="E97" s="100"/>
      <c r="F97" s="100">
        <v>7129.54</v>
      </c>
      <c r="G97" s="84"/>
    </row>
    <row r="98" spans="1:7" x14ac:dyDescent="0.25">
      <c r="A98" s="323" t="s">
        <v>18</v>
      </c>
      <c r="B98" s="324"/>
      <c r="C98" s="325"/>
      <c r="D98" s="302"/>
      <c r="E98" s="89">
        <f>SUM(E88,E42)</f>
        <v>2610454.27</v>
      </c>
      <c r="F98" s="89">
        <f>SUM(F88,F42)</f>
        <v>2597636.39</v>
      </c>
      <c r="G98" s="90">
        <f>F98/E98*100</f>
        <v>99.508978948709952</v>
      </c>
    </row>
  </sheetData>
  <mergeCells count="6">
    <mergeCell ref="A98:C98"/>
    <mergeCell ref="A1:G1"/>
    <mergeCell ref="A3:G3"/>
    <mergeCell ref="A5:G5"/>
    <mergeCell ref="A7:G7"/>
    <mergeCell ref="A39:G39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workbookViewId="0">
      <selection activeCell="C20" sqref="C20"/>
    </sheetView>
  </sheetViews>
  <sheetFormatPr defaultRowHeight="15" x14ac:dyDescent="0.25"/>
  <cols>
    <col min="1" max="1" width="35.85546875" customWidth="1"/>
    <col min="2" max="2" width="20.42578125" style="35" customWidth="1"/>
    <col min="3" max="3" width="21.5703125" style="35" customWidth="1"/>
    <col min="4" max="4" width="23.28515625" style="35" customWidth="1"/>
    <col min="5" max="5" width="23.5703125" style="35" customWidth="1"/>
    <col min="6" max="6" width="19.5703125" customWidth="1"/>
    <col min="7" max="7" width="24.85546875" customWidth="1"/>
  </cols>
  <sheetData>
    <row r="1" spans="1:7" ht="42" customHeight="1" x14ac:dyDescent="0.25">
      <c r="A1" s="303" t="s">
        <v>70</v>
      </c>
      <c r="B1" s="303"/>
      <c r="C1" s="303"/>
      <c r="D1" s="303"/>
      <c r="E1" s="303"/>
      <c r="F1" s="303"/>
    </row>
    <row r="2" spans="1:7" ht="42" customHeight="1" x14ac:dyDescent="0.25">
      <c r="A2" s="63"/>
      <c r="B2" s="331" t="s">
        <v>22</v>
      </c>
      <c r="C2" s="331"/>
      <c r="D2" s="331"/>
      <c r="E2" s="65"/>
      <c r="F2" s="63"/>
    </row>
    <row r="3" spans="1:7" s="70" customFormat="1" ht="42" customHeight="1" x14ac:dyDescent="0.25">
      <c r="A3" s="98"/>
      <c r="B3" s="331" t="s">
        <v>94</v>
      </c>
      <c r="C3" s="331"/>
      <c r="D3" s="331"/>
      <c r="E3" s="99"/>
      <c r="F3" s="98"/>
    </row>
    <row r="4" spans="1:7" ht="24.75" customHeight="1" x14ac:dyDescent="0.25">
      <c r="A4" s="63"/>
      <c r="B4" s="65"/>
      <c r="C4" s="65"/>
      <c r="D4" s="65"/>
      <c r="E4" s="65"/>
      <c r="F4" s="63"/>
    </row>
    <row r="5" spans="1:7" ht="18" customHeight="1" x14ac:dyDescent="0.25">
      <c r="A5" s="303" t="s">
        <v>81</v>
      </c>
      <c r="B5" s="303"/>
      <c r="C5" s="303"/>
      <c r="D5" s="303"/>
      <c r="E5" s="303"/>
      <c r="F5" s="64"/>
      <c r="G5" s="64"/>
    </row>
    <row r="6" spans="1:7" ht="15.75" customHeight="1" x14ac:dyDescent="0.25">
      <c r="A6" s="18"/>
      <c r="B6" s="31"/>
      <c r="C6" s="31"/>
      <c r="D6" s="31"/>
      <c r="E6" s="32"/>
      <c r="F6" s="4"/>
      <c r="G6" s="4"/>
    </row>
    <row r="7" spans="1:7" ht="25.5" x14ac:dyDescent="0.25">
      <c r="A7" s="15" t="s">
        <v>17</v>
      </c>
      <c r="B7" s="33" t="s">
        <v>66</v>
      </c>
      <c r="C7" s="33" t="s">
        <v>67</v>
      </c>
      <c r="D7" s="33" t="s">
        <v>63</v>
      </c>
      <c r="E7" s="33" t="s">
        <v>64</v>
      </c>
    </row>
    <row r="8" spans="1:7" x14ac:dyDescent="0.25">
      <c r="A8" s="68" t="s">
        <v>72</v>
      </c>
      <c r="B8" s="69"/>
      <c r="C8" s="232">
        <f>C9+C11+C13+C16+C17+C18</f>
        <v>2597738.15</v>
      </c>
      <c r="D8" s="233">
        <f>D9+D11+D13+D15+D18</f>
        <v>2559754.44</v>
      </c>
      <c r="E8" s="234">
        <f>D8/C8*100</f>
        <v>98.537816061253139</v>
      </c>
    </row>
    <row r="9" spans="1:7" x14ac:dyDescent="0.25">
      <c r="A9" s="7" t="s">
        <v>73</v>
      </c>
      <c r="B9" s="30"/>
      <c r="C9" s="30">
        <v>307823.35999999999</v>
      </c>
      <c r="D9" s="30">
        <v>303011.69</v>
      </c>
      <c r="E9" s="66">
        <f>D9/C9*100</f>
        <v>98.43687301704459</v>
      </c>
    </row>
    <row r="10" spans="1:7" x14ac:dyDescent="0.25">
      <c r="A10" s="52" t="s">
        <v>74</v>
      </c>
      <c r="B10" s="30"/>
      <c r="C10" s="30">
        <v>307823.35999999999</v>
      </c>
      <c r="D10" s="30">
        <v>303011.69</v>
      </c>
      <c r="E10" s="66">
        <f t="shared" ref="E10:E19" si="0">D10/C10*100</f>
        <v>98.43687301704459</v>
      </c>
    </row>
    <row r="11" spans="1:7" ht="22.5" customHeight="1" x14ac:dyDescent="0.25">
      <c r="A11" s="7" t="s">
        <v>75</v>
      </c>
      <c r="B11" s="30"/>
      <c r="C11" s="30">
        <v>31230</v>
      </c>
      <c r="D11" s="34">
        <v>28069.55</v>
      </c>
      <c r="E11" s="66">
        <f t="shared" si="0"/>
        <v>89.880083253282095</v>
      </c>
    </row>
    <row r="12" spans="1:7" x14ac:dyDescent="0.25">
      <c r="A12" s="53" t="s">
        <v>76</v>
      </c>
      <c r="B12" s="30"/>
      <c r="C12" s="30">
        <v>31230</v>
      </c>
      <c r="D12" s="34">
        <f>0.03+44.73+28024.79</f>
        <v>28069.55</v>
      </c>
      <c r="E12" s="66">
        <f t="shared" si="0"/>
        <v>89.880083253282095</v>
      </c>
    </row>
    <row r="13" spans="1:7" ht="21.75" customHeight="1" x14ac:dyDescent="0.25">
      <c r="A13" s="7" t="s">
        <v>82</v>
      </c>
      <c r="B13" s="30"/>
      <c r="C13" s="30">
        <v>663.62</v>
      </c>
      <c r="D13" s="34">
        <v>338.14</v>
      </c>
      <c r="E13" s="66">
        <f t="shared" si="0"/>
        <v>50.953859136252674</v>
      </c>
    </row>
    <row r="14" spans="1:7" ht="18.75" customHeight="1" x14ac:dyDescent="0.25">
      <c r="A14" s="53" t="s">
        <v>83</v>
      </c>
      <c r="B14" s="30"/>
      <c r="C14" s="30">
        <v>663.62</v>
      </c>
      <c r="D14" s="34">
        <v>338.14</v>
      </c>
      <c r="E14" s="66">
        <f t="shared" si="0"/>
        <v>50.953859136252674</v>
      </c>
    </row>
    <row r="15" spans="1:7" x14ac:dyDescent="0.25">
      <c r="A15" s="7" t="s">
        <v>84</v>
      </c>
      <c r="B15" s="30"/>
      <c r="C15" s="30">
        <v>2256509.6</v>
      </c>
      <c r="D15" s="30">
        <f>D16+D17</f>
        <v>2226823.4900000002</v>
      </c>
      <c r="E15" s="66">
        <f t="shared" si="0"/>
        <v>98.684423500790786</v>
      </c>
    </row>
    <row r="16" spans="1:7" ht="25.5" x14ac:dyDescent="0.25">
      <c r="A16" s="52" t="s">
        <v>87</v>
      </c>
      <c r="B16" s="30"/>
      <c r="C16" s="30">
        <v>2131459.6</v>
      </c>
      <c r="D16" s="30">
        <v>2110447.27</v>
      </c>
      <c r="E16" s="66">
        <f t="shared" si="0"/>
        <v>99.014181174252599</v>
      </c>
    </row>
    <row r="17" spans="1:7" x14ac:dyDescent="0.25">
      <c r="A17" s="52" t="s">
        <v>88</v>
      </c>
      <c r="B17" s="30"/>
      <c r="C17" s="30">
        <v>125050</v>
      </c>
      <c r="D17" s="30">
        <v>116376.22</v>
      </c>
      <c r="E17" s="66">
        <f t="shared" si="0"/>
        <v>93.063750499800079</v>
      </c>
    </row>
    <row r="18" spans="1:7" ht="22.5" customHeight="1" x14ac:dyDescent="0.25">
      <c r="A18" s="7" t="s">
        <v>85</v>
      </c>
      <c r="B18" s="30"/>
      <c r="C18" s="30">
        <v>1511.57</v>
      </c>
      <c r="D18" s="34">
        <v>1511.57</v>
      </c>
      <c r="E18" s="66">
        <f t="shared" si="0"/>
        <v>100</v>
      </c>
    </row>
    <row r="19" spans="1:7" x14ac:dyDescent="0.25">
      <c r="A19" s="53" t="s">
        <v>86</v>
      </c>
      <c r="B19" s="30"/>
      <c r="C19" s="30">
        <v>1511.57</v>
      </c>
      <c r="D19" s="34">
        <v>1511.57</v>
      </c>
      <c r="E19" s="66">
        <f t="shared" si="0"/>
        <v>100</v>
      </c>
      <c r="G19" s="35"/>
    </row>
    <row r="20" spans="1:7" x14ac:dyDescent="0.25">
      <c r="A20" s="68" t="s">
        <v>77</v>
      </c>
      <c r="B20" s="69"/>
      <c r="C20" s="232">
        <f>C21+C23+C25+C27+C30+C34</f>
        <v>2610454.27</v>
      </c>
      <c r="D20" s="233">
        <f>D21+D23+D25+D27+D30+D34</f>
        <v>2597636.39</v>
      </c>
      <c r="E20" s="234">
        <f>D20/C20*100</f>
        <v>99.508978948709952</v>
      </c>
      <c r="F20" s="35"/>
    </row>
    <row r="21" spans="1:7" x14ac:dyDescent="0.25">
      <c r="A21" s="7" t="s">
        <v>73</v>
      </c>
      <c r="B21" s="30"/>
      <c r="C21" s="30">
        <f>'POSEBNI DIO'!E12+'POSEBNI DIO'!E43+'POSEBNI DIO'!E49+'POSEBNI DIO'!E184+'POSEBNI DIO'!E197+'POSEBNI DIO'!E212+'POSEBNI DIO'!E239</f>
        <v>307823.36000000004</v>
      </c>
      <c r="D21" s="30">
        <v>306301.7</v>
      </c>
      <c r="E21" s="66">
        <f t="shared" ref="E21:E31" si="1">D21/C21*100</f>
        <v>99.505671044588667</v>
      </c>
    </row>
    <row r="22" spans="1:7" x14ac:dyDescent="0.25">
      <c r="A22" s="52" t="s">
        <v>74</v>
      </c>
      <c r="B22" s="30"/>
      <c r="C22" s="30">
        <v>307823.35999999999</v>
      </c>
      <c r="D22" s="30">
        <f>94763.94+159339.17+518.77+43654.62+8025.2</f>
        <v>306301.7</v>
      </c>
      <c r="E22" s="66">
        <f t="shared" si="1"/>
        <v>99.505671044588695</v>
      </c>
    </row>
    <row r="23" spans="1:7" ht="22.5" customHeight="1" x14ac:dyDescent="0.25">
      <c r="A23" s="7" t="s">
        <v>75</v>
      </c>
      <c r="B23" s="30"/>
      <c r="C23" s="30">
        <f>'POSEBNI DIO'!E82+'POSEBNI DIO'!E161</f>
        <v>31230</v>
      </c>
      <c r="D23" s="34">
        <f>647.67+25906.14+197.75+279.68+6349.95+10172.9-12716.12</f>
        <v>30837.969999999994</v>
      </c>
      <c r="E23" s="66">
        <f t="shared" si="1"/>
        <v>98.744700608389351</v>
      </c>
    </row>
    <row r="24" spans="1:7" x14ac:dyDescent="0.25">
      <c r="A24" s="53" t="s">
        <v>76</v>
      </c>
      <c r="B24" s="30"/>
      <c r="C24" s="30">
        <v>31230</v>
      </c>
      <c r="D24" s="34">
        <v>30837.97</v>
      </c>
      <c r="E24" s="66">
        <f t="shared" si="1"/>
        <v>98.744700608389365</v>
      </c>
    </row>
    <row r="25" spans="1:7" ht="21.75" customHeight="1" x14ac:dyDescent="0.25">
      <c r="A25" s="7" t="s">
        <v>82</v>
      </c>
      <c r="B25" s="30"/>
      <c r="C25" s="30">
        <f>'POSEBNI DIO'!E118</f>
        <v>663.62</v>
      </c>
      <c r="D25" s="34">
        <f>367.67</f>
        <v>367.67</v>
      </c>
      <c r="E25" s="66">
        <f t="shared" si="1"/>
        <v>55.403694885627317</v>
      </c>
    </row>
    <row r="26" spans="1:7" ht="18.75" customHeight="1" x14ac:dyDescent="0.25">
      <c r="A26" s="53" t="s">
        <v>83</v>
      </c>
      <c r="B26" s="30"/>
      <c r="C26" s="30">
        <v>663.62</v>
      </c>
      <c r="D26" s="34">
        <v>367.67</v>
      </c>
      <c r="E26" s="66">
        <f t="shared" si="1"/>
        <v>55.403694885627317</v>
      </c>
    </row>
    <row r="27" spans="1:7" ht="21.75" customHeight="1" x14ac:dyDescent="0.25">
      <c r="A27" s="7" t="s">
        <v>84</v>
      </c>
      <c r="B27" s="30"/>
      <c r="C27" s="30">
        <f>C28+C29</f>
        <v>2256509.6</v>
      </c>
      <c r="D27" s="30">
        <f>D28+D29</f>
        <v>2246096.9900000002</v>
      </c>
      <c r="E27" s="66">
        <f t="shared" si="1"/>
        <v>99.53855237309871</v>
      </c>
    </row>
    <row r="28" spans="1:7" ht="25.5" x14ac:dyDescent="0.25">
      <c r="A28" s="52" t="s">
        <v>87</v>
      </c>
      <c r="B28" s="30"/>
      <c r="C28" s="30">
        <f>'POSEBNI DIO'!E253+'POSEBNI DIO'!E206+'POSEBNI DIO'!E171+'POSEBNI DIO'!E124+'POSEBNI DIO'!E59</f>
        <v>2131459.6</v>
      </c>
      <c r="D28" s="30">
        <f>1852303.22+228146.63+2126.44+33935.64+4732.82</f>
        <v>2121244.75</v>
      </c>
      <c r="E28" s="66">
        <f t="shared" si="1"/>
        <v>99.520757981995061</v>
      </c>
    </row>
    <row r="29" spans="1:7" x14ac:dyDescent="0.25">
      <c r="A29" s="52" t="s">
        <v>88</v>
      </c>
      <c r="B29" s="30"/>
      <c r="C29" s="30">
        <f>'POSEBNI DIO'!E225+'POSEBNI DIO'!E201</f>
        <v>125050</v>
      </c>
      <c r="D29" s="30">
        <f>17703.21+107149.03</f>
        <v>124852.23999999999</v>
      </c>
      <c r="E29" s="66">
        <f t="shared" si="1"/>
        <v>99.841855257896839</v>
      </c>
    </row>
    <row r="30" spans="1:7" ht="22.5" customHeight="1" x14ac:dyDescent="0.25">
      <c r="A30" s="7" t="s">
        <v>85</v>
      </c>
      <c r="B30" s="30"/>
      <c r="C30" s="30">
        <v>1511.57</v>
      </c>
      <c r="D30" s="34">
        <f>1315.94</f>
        <v>1315.94</v>
      </c>
      <c r="E30" s="66">
        <f t="shared" si="1"/>
        <v>87.057827292153206</v>
      </c>
    </row>
    <row r="31" spans="1:7" x14ac:dyDescent="0.25">
      <c r="A31" s="53" t="s">
        <v>86</v>
      </c>
      <c r="B31" s="30"/>
      <c r="C31" s="30">
        <v>1511.57</v>
      </c>
      <c r="D31" s="34">
        <v>1315.94</v>
      </c>
      <c r="E31" s="66">
        <f t="shared" si="1"/>
        <v>87.057827292153206</v>
      </c>
    </row>
    <row r="32" spans="1:7" x14ac:dyDescent="0.25">
      <c r="A32" s="328" t="s">
        <v>89</v>
      </c>
      <c r="B32" s="329"/>
      <c r="C32" s="329"/>
      <c r="D32" s="329"/>
      <c r="E32" s="330"/>
      <c r="F32" s="35"/>
    </row>
    <row r="33" spans="1:5" x14ac:dyDescent="0.25">
      <c r="A33" s="67" t="s">
        <v>90</v>
      </c>
      <c r="B33" s="66"/>
      <c r="C33" s="66"/>
      <c r="D33" s="66"/>
      <c r="E33" s="66"/>
    </row>
    <row r="34" spans="1:5" x14ac:dyDescent="0.25">
      <c r="A34" s="51" t="s">
        <v>91</v>
      </c>
      <c r="B34" s="66"/>
      <c r="C34" s="66">
        <v>12716.12</v>
      </c>
      <c r="D34" s="66">
        <v>12716.12</v>
      </c>
      <c r="E34" s="66">
        <f>D34/C34*100</f>
        <v>100</v>
      </c>
    </row>
    <row r="35" spans="1:5" x14ac:dyDescent="0.25">
      <c r="B35"/>
      <c r="C35"/>
      <c r="D35"/>
      <c r="E35"/>
    </row>
  </sheetData>
  <mergeCells count="5">
    <mergeCell ref="A32:E32"/>
    <mergeCell ref="B2:D2"/>
    <mergeCell ref="A5:E5"/>
    <mergeCell ref="A1:F1"/>
    <mergeCell ref="B3:D3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3"/>
  <sheetViews>
    <sheetView workbookViewId="0">
      <selection activeCell="B27" sqref="B27"/>
    </sheetView>
  </sheetViews>
  <sheetFormatPr defaultRowHeight="15" x14ac:dyDescent="0.25"/>
  <cols>
    <col min="1" max="1" width="37.7109375" customWidth="1"/>
    <col min="2" max="2" width="23.85546875" customWidth="1"/>
    <col min="3" max="5" width="25.28515625" customWidth="1"/>
  </cols>
  <sheetData>
    <row r="1" spans="1:5" ht="42" customHeight="1" x14ac:dyDescent="0.25">
      <c r="A1" s="303" t="s">
        <v>70</v>
      </c>
      <c r="B1" s="303"/>
      <c r="C1" s="303"/>
      <c r="D1" s="303"/>
      <c r="E1" s="303"/>
    </row>
    <row r="2" spans="1:5" ht="18" customHeight="1" x14ac:dyDescent="0.25">
      <c r="A2" s="3"/>
      <c r="B2" s="18"/>
      <c r="C2" s="3"/>
      <c r="D2" s="3"/>
      <c r="E2" s="3"/>
    </row>
    <row r="3" spans="1:5" ht="15.75" x14ac:dyDescent="0.25">
      <c r="A3" s="303" t="s">
        <v>22</v>
      </c>
      <c r="B3" s="303"/>
      <c r="C3" s="303"/>
      <c r="D3" s="311"/>
      <c r="E3" s="311"/>
    </row>
    <row r="4" spans="1:5" ht="18" x14ac:dyDescent="0.25">
      <c r="A4" s="3"/>
      <c r="B4" s="18"/>
      <c r="C4" s="3"/>
      <c r="D4" s="4"/>
      <c r="E4" s="4"/>
    </row>
    <row r="5" spans="1:5" ht="18" customHeight="1" x14ac:dyDescent="0.25">
      <c r="A5" s="303" t="s">
        <v>94</v>
      </c>
      <c r="B5" s="303"/>
      <c r="C5" s="312"/>
      <c r="D5" s="312"/>
      <c r="E5" s="312"/>
    </row>
    <row r="6" spans="1:5" ht="18" x14ac:dyDescent="0.25">
      <c r="A6" s="3"/>
      <c r="B6" s="18"/>
      <c r="C6" s="3"/>
      <c r="D6" s="4"/>
      <c r="E6" s="4"/>
    </row>
    <row r="7" spans="1:5" ht="15.75" x14ac:dyDescent="0.25">
      <c r="A7" s="303" t="s">
        <v>16</v>
      </c>
      <c r="B7" s="303"/>
      <c r="C7" s="332"/>
      <c r="D7" s="332"/>
      <c r="E7" s="332"/>
    </row>
    <row r="8" spans="1:5" ht="18" x14ac:dyDescent="0.25">
      <c r="A8" s="3"/>
      <c r="B8" s="18"/>
      <c r="C8" s="3"/>
      <c r="D8" s="4"/>
      <c r="E8" s="4"/>
    </row>
    <row r="9" spans="1:5" ht="25.5" x14ac:dyDescent="0.25">
      <c r="A9" s="15" t="s">
        <v>17</v>
      </c>
      <c r="B9" s="15" t="s">
        <v>66</v>
      </c>
      <c r="C9" s="15" t="s">
        <v>67</v>
      </c>
      <c r="D9" s="15" t="s">
        <v>63</v>
      </c>
      <c r="E9" s="15" t="s">
        <v>64</v>
      </c>
    </row>
    <row r="10" spans="1:5" ht="15.75" customHeight="1" x14ac:dyDescent="0.25">
      <c r="A10" s="27" t="s">
        <v>18</v>
      </c>
      <c r="B10" s="27"/>
      <c r="C10" s="28">
        <v>2610454.27</v>
      </c>
      <c r="D10" s="28">
        <f>D11</f>
        <v>2597636.39</v>
      </c>
      <c r="E10" s="28">
        <f>D10/C10*100</f>
        <v>99.508978948709952</v>
      </c>
    </row>
    <row r="11" spans="1:5" ht="15.75" customHeight="1" x14ac:dyDescent="0.25">
      <c r="A11" s="7" t="s">
        <v>42</v>
      </c>
      <c r="B11" s="7"/>
      <c r="C11" s="30">
        <v>2610454.27</v>
      </c>
      <c r="D11" s="30">
        <f>D12+D13</f>
        <v>2597636.39</v>
      </c>
      <c r="E11" s="29">
        <f>D11/C11*100</f>
        <v>99.508978948709952</v>
      </c>
    </row>
    <row r="12" spans="1:5" x14ac:dyDescent="0.25">
      <c r="A12" s="13" t="s">
        <v>43</v>
      </c>
      <c r="B12" s="13"/>
      <c r="C12" s="30">
        <f>C11-C13</f>
        <v>2409114.27</v>
      </c>
      <c r="D12" s="30">
        <v>2406800.89</v>
      </c>
      <c r="E12" s="29">
        <f>D12/C12*100</f>
        <v>99.903973836824278</v>
      </c>
    </row>
    <row r="13" spans="1:5" x14ac:dyDescent="0.25">
      <c r="A13" s="7" t="s">
        <v>44</v>
      </c>
      <c r="B13" s="7"/>
      <c r="C13" s="30">
        <v>201340</v>
      </c>
      <c r="D13" s="30">
        <v>190835.5</v>
      </c>
      <c r="E13" s="29">
        <f>D13/C13*100</f>
        <v>94.782705870666533</v>
      </c>
    </row>
  </sheetData>
  <mergeCells count="4">
    <mergeCell ref="A1:E1"/>
    <mergeCell ref="A3:E3"/>
    <mergeCell ref="A5:E5"/>
    <mergeCell ref="A7:E7"/>
  </mergeCells>
  <pageMargins left="0.7" right="0.7" top="0.75" bottom="0.75" header="0.3" footer="0.3"/>
  <pageSetup paperSize="9" scale="9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5"/>
  <sheetViews>
    <sheetView workbookViewId="0">
      <selection activeCell="A5" sqref="A5:H5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5.42578125" bestFit="1" customWidth="1"/>
    <col min="4" max="8" width="25.28515625" customWidth="1"/>
  </cols>
  <sheetData>
    <row r="1" spans="1:8" ht="42" customHeight="1" x14ac:dyDescent="0.25">
      <c r="A1" s="303" t="s">
        <v>70</v>
      </c>
      <c r="B1" s="303"/>
      <c r="C1" s="303"/>
      <c r="D1" s="303"/>
      <c r="E1" s="303"/>
      <c r="F1" s="303"/>
      <c r="G1" s="303"/>
      <c r="H1" s="303"/>
    </row>
    <row r="2" spans="1:8" ht="18" customHeight="1" x14ac:dyDescent="0.25">
      <c r="A2" s="3"/>
      <c r="B2" s="3"/>
      <c r="C2" s="3"/>
      <c r="D2" s="3"/>
      <c r="E2" s="18"/>
      <c r="F2" s="3"/>
      <c r="G2" s="3"/>
      <c r="H2" s="3"/>
    </row>
    <row r="3" spans="1:8" ht="15.75" x14ac:dyDescent="0.25">
      <c r="A3" s="303" t="s">
        <v>22</v>
      </c>
      <c r="B3" s="303"/>
      <c r="C3" s="303"/>
      <c r="D3" s="303"/>
      <c r="E3" s="303"/>
      <c r="F3" s="303"/>
      <c r="G3" s="311"/>
      <c r="H3" s="311"/>
    </row>
    <row r="4" spans="1:8" ht="18" x14ac:dyDescent="0.25">
      <c r="A4" s="3"/>
      <c r="B4" s="3"/>
      <c r="C4" s="3"/>
      <c r="D4" s="3"/>
      <c r="E4" s="18"/>
      <c r="F4" s="3"/>
      <c r="G4" s="4"/>
      <c r="H4" s="4"/>
    </row>
    <row r="5" spans="1:8" ht="18" customHeight="1" x14ac:dyDescent="0.25">
      <c r="A5" s="303" t="s">
        <v>96</v>
      </c>
      <c r="B5" s="312"/>
      <c r="C5" s="312"/>
      <c r="D5" s="312"/>
      <c r="E5" s="312"/>
      <c r="F5" s="312"/>
      <c r="G5" s="312"/>
      <c r="H5" s="312"/>
    </row>
    <row r="6" spans="1:8" ht="32.25" customHeight="1" x14ac:dyDescent="0.3">
      <c r="A6" s="54"/>
      <c r="B6" s="55"/>
      <c r="C6" s="55"/>
      <c r="D6" s="59" t="s">
        <v>79</v>
      </c>
      <c r="E6" s="60"/>
      <c r="F6" s="61"/>
      <c r="G6" s="56"/>
      <c r="H6" s="55"/>
    </row>
    <row r="7" spans="1:8" ht="18" x14ac:dyDescent="0.25">
      <c r="A7" s="3"/>
      <c r="B7" s="3"/>
      <c r="C7" s="3"/>
      <c r="D7" s="3"/>
      <c r="E7" s="18"/>
      <c r="F7" s="3"/>
      <c r="G7" s="4"/>
      <c r="H7" s="4"/>
    </row>
    <row r="8" spans="1:8" ht="25.5" x14ac:dyDescent="0.25">
      <c r="A8" s="15" t="s">
        <v>7</v>
      </c>
      <c r="B8" s="14" t="s">
        <v>8</v>
      </c>
      <c r="C8" s="14" t="s">
        <v>9</v>
      </c>
      <c r="D8" s="14" t="s">
        <v>34</v>
      </c>
      <c r="E8" s="47" t="s">
        <v>66</v>
      </c>
      <c r="F8" s="15" t="s">
        <v>67</v>
      </c>
      <c r="G8" s="15" t="s">
        <v>71</v>
      </c>
      <c r="H8" s="15" t="s">
        <v>64</v>
      </c>
    </row>
    <row r="9" spans="1:8" ht="25.5" x14ac:dyDescent="0.25">
      <c r="A9" s="7">
        <v>8</v>
      </c>
      <c r="B9" s="7"/>
      <c r="C9" s="7"/>
      <c r="D9" s="7" t="s">
        <v>19</v>
      </c>
      <c r="E9" s="12">
        <v>0</v>
      </c>
      <c r="F9" s="6">
        <v>0</v>
      </c>
      <c r="G9" s="6">
        <v>0</v>
      </c>
      <c r="H9" s="6">
        <v>0</v>
      </c>
    </row>
    <row r="10" spans="1:8" x14ac:dyDescent="0.25">
      <c r="A10" s="7"/>
      <c r="B10" s="12">
        <v>84</v>
      </c>
      <c r="C10" s="12"/>
      <c r="D10" s="12" t="s">
        <v>25</v>
      </c>
      <c r="E10" s="12">
        <v>0</v>
      </c>
      <c r="F10" s="6">
        <v>0</v>
      </c>
      <c r="G10" s="6">
        <v>0</v>
      </c>
      <c r="H10" s="6">
        <v>0</v>
      </c>
    </row>
    <row r="11" spans="1:8" ht="25.5" x14ac:dyDescent="0.25">
      <c r="A11" s="8"/>
      <c r="B11" s="8"/>
      <c r="C11" s="9">
        <v>81</v>
      </c>
      <c r="D11" s="13" t="s">
        <v>26</v>
      </c>
      <c r="E11" s="12">
        <v>0</v>
      </c>
      <c r="F11" s="6">
        <v>0</v>
      </c>
      <c r="G11" s="6">
        <v>0</v>
      </c>
      <c r="H11" s="6">
        <v>0</v>
      </c>
    </row>
    <row r="12" spans="1:8" ht="25.5" x14ac:dyDescent="0.25">
      <c r="A12" s="10">
        <v>5</v>
      </c>
      <c r="B12" s="11"/>
      <c r="C12" s="11"/>
      <c r="D12" s="19" t="s">
        <v>20</v>
      </c>
      <c r="E12" s="12">
        <v>0</v>
      </c>
      <c r="F12" s="6">
        <v>0</v>
      </c>
      <c r="G12" s="6">
        <v>0</v>
      </c>
      <c r="H12" s="6">
        <v>0</v>
      </c>
    </row>
    <row r="13" spans="1:8" ht="25.5" x14ac:dyDescent="0.25">
      <c r="A13" s="12"/>
      <c r="B13" s="12">
        <v>54</v>
      </c>
      <c r="C13" s="12"/>
      <c r="D13" s="20" t="s">
        <v>27</v>
      </c>
      <c r="E13" s="12">
        <v>0</v>
      </c>
      <c r="F13" s="6">
        <v>0</v>
      </c>
      <c r="G13" s="6">
        <v>0</v>
      </c>
      <c r="H13" s="6">
        <v>0</v>
      </c>
    </row>
    <row r="14" spans="1:8" x14ac:dyDescent="0.25">
      <c r="A14" s="12"/>
      <c r="B14" s="12"/>
      <c r="C14" s="9">
        <v>11</v>
      </c>
      <c r="D14" s="9" t="s">
        <v>11</v>
      </c>
      <c r="E14" s="12">
        <v>0</v>
      </c>
      <c r="F14" s="6">
        <v>0</v>
      </c>
      <c r="G14" s="6">
        <v>0</v>
      </c>
      <c r="H14" s="6">
        <v>0</v>
      </c>
    </row>
    <row r="15" spans="1:8" x14ac:dyDescent="0.25">
      <c r="A15" s="12"/>
      <c r="B15" s="12"/>
      <c r="C15" s="9">
        <v>31</v>
      </c>
      <c r="D15" s="9" t="s">
        <v>28</v>
      </c>
      <c r="E15" s="12">
        <v>0</v>
      </c>
      <c r="F15" s="6">
        <v>0</v>
      </c>
      <c r="G15" s="6">
        <v>0</v>
      </c>
      <c r="H15" s="6">
        <v>0</v>
      </c>
    </row>
  </sheetData>
  <mergeCells count="3">
    <mergeCell ref="A1:H1"/>
    <mergeCell ref="A3:H3"/>
    <mergeCell ref="A5:H5"/>
  </mergeCells>
  <pageMargins left="0.7" right="0.7" top="0.75" bottom="0.75" header="0.3" footer="0.3"/>
  <pageSetup paperSize="9" scale="8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tabSelected="1" workbookViewId="0">
      <selection activeCell="O22" sqref="O22"/>
    </sheetView>
  </sheetViews>
  <sheetFormatPr defaultRowHeight="15" x14ac:dyDescent="0.25"/>
  <cols>
    <col min="1" max="3" width="9.140625" customWidth="1"/>
    <col min="4" max="4" width="32" customWidth="1"/>
    <col min="5" max="5" width="18" customWidth="1"/>
    <col min="6" max="6" width="15.5703125" customWidth="1"/>
    <col min="7" max="7" width="15.85546875" customWidth="1"/>
    <col min="8" max="8" width="22.140625" customWidth="1"/>
  </cols>
  <sheetData>
    <row r="1" spans="1:8" ht="25.5" customHeight="1" x14ac:dyDescent="0.25">
      <c r="A1" s="303" t="s">
        <v>70</v>
      </c>
      <c r="B1" s="303"/>
      <c r="C1" s="303"/>
      <c r="D1" s="303"/>
      <c r="E1" s="303"/>
      <c r="F1" s="303"/>
      <c r="G1" s="303"/>
      <c r="H1" s="303"/>
    </row>
    <row r="2" spans="1:8" ht="18" x14ac:dyDescent="0.25">
      <c r="A2" s="18"/>
      <c r="B2" s="18"/>
      <c r="C2" s="18"/>
      <c r="D2" s="18"/>
      <c r="E2" s="18"/>
      <c r="F2" s="18"/>
      <c r="G2" s="18"/>
      <c r="H2" s="18"/>
    </row>
    <row r="3" spans="1:8" ht="15.75" x14ac:dyDescent="0.25">
      <c r="A3" s="303" t="s">
        <v>22</v>
      </c>
      <c r="B3" s="303"/>
      <c r="C3" s="303"/>
      <c r="D3" s="303"/>
      <c r="E3" s="303"/>
      <c r="F3" s="303"/>
      <c r="G3" s="311"/>
      <c r="H3" s="311"/>
    </row>
    <row r="4" spans="1:8" ht="15.75" x14ac:dyDescent="0.25">
      <c r="A4" s="57"/>
      <c r="B4" s="57"/>
      <c r="C4" s="57"/>
      <c r="D4" s="57"/>
      <c r="E4" s="57"/>
      <c r="F4" s="57"/>
      <c r="G4" s="58"/>
      <c r="H4" s="58"/>
    </row>
    <row r="5" spans="1:8" ht="15.75" x14ac:dyDescent="0.25">
      <c r="A5" s="57"/>
      <c r="B5" s="57"/>
      <c r="C5" s="57"/>
      <c r="D5" s="333" t="s">
        <v>97</v>
      </c>
      <c r="E5" s="333"/>
      <c r="F5" s="333"/>
      <c r="G5" s="333"/>
      <c r="H5" s="58"/>
    </row>
    <row r="6" spans="1:8" ht="18" x14ac:dyDescent="0.25">
      <c r="A6" s="18"/>
      <c r="B6" s="18"/>
      <c r="C6" s="18"/>
      <c r="D6" s="18"/>
      <c r="E6" s="18"/>
      <c r="F6" s="18"/>
      <c r="G6" s="4"/>
      <c r="H6" s="4"/>
    </row>
    <row r="7" spans="1:8" ht="15.75" x14ac:dyDescent="0.25">
      <c r="A7" s="303" t="s">
        <v>80</v>
      </c>
      <c r="B7" s="312"/>
      <c r="C7" s="312"/>
      <c r="D7" s="312"/>
      <c r="E7" s="312"/>
      <c r="F7" s="312"/>
      <c r="G7" s="312"/>
      <c r="H7" s="312"/>
    </row>
    <row r="8" spans="1:8" ht="15.75" x14ac:dyDescent="0.25">
      <c r="A8" s="48"/>
      <c r="B8" s="49"/>
      <c r="C8" s="49"/>
      <c r="D8" s="49"/>
      <c r="E8" s="49"/>
      <c r="F8" s="49"/>
      <c r="G8" s="49"/>
      <c r="H8" s="49"/>
    </row>
    <row r="9" spans="1:8" ht="18" x14ac:dyDescent="0.25">
      <c r="A9" s="18"/>
      <c r="B9" s="18"/>
      <c r="C9" s="18"/>
      <c r="D9" s="18"/>
      <c r="E9" s="18"/>
      <c r="F9" s="18"/>
      <c r="G9" s="4"/>
      <c r="H9" s="4"/>
    </row>
    <row r="10" spans="1:8" ht="25.5" x14ac:dyDescent="0.25">
      <c r="A10" s="15" t="s">
        <v>7</v>
      </c>
      <c r="B10" s="50" t="s">
        <v>8</v>
      </c>
      <c r="C10" s="50" t="s">
        <v>9</v>
      </c>
      <c r="D10" s="50" t="s">
        <v>34</v>
      </c>
      <c r="E10" s="50" t="s">
        <v>66</v>
      </c>
      <c r="F10" s="15" t="s">
        <v>67</v>
      </c>
      <c r="G10" s="15" t="s">
        <v>71</v>
      </c>
      <c r="H10" s="15" t="s">
        <v>64</v>
      </c>
    </row>
    <row r="11" spans="1:8" ht="32.25" customHeight="1" x14ac:dyDescent="0.25">
      <c r="A11" s="7">
        <v>8</v>
      </c>
      <c r="B11" s="7"/>
      <c r="C11" s="7"/>
      <c r="D11" s="7" t="s">
        <v>19</v>
      </c>
      <c r="E11" s="62">
        <v>0</v>
      </c>
      <c r="F11" s="6">
        <v>0</v>
      </c>
      <c r="G11" s="6">
        <v>0</v>
      </c>
      <c r="H11" s="6">
        <v>0</v>
      </c>
    </row>
    <row r="12" spans="1:8" ht="26.25" customHeight="1" x14ac:dyDescent="0.25">
      <c r="A12" s="7"/>
      <c r="B12" s="12">
        <v>84</v>
      </c>
      <c r="C12" s="12"/>
      <c r="D12" s="12" t="s">
        <v>25</v>
      </c>
      <c r="E12" s="62">
        <v>0</v>
      </c>
      <c r="F12" s="6">
        <v>0</v>
      </c>
      <c r="G12" s="6">
        <v>0</v>
      </c>
      <c r="H12" s="6">
        <v>0</v>
      </c>
    </row>
    <row r="13" spans="1:8" ht="35.25" customHeight="1" x14ac:dyDescent="0.25">
      <c r="A13" s="8"/>
      <c r="B13" s="8"/>
      <c r="C13" s="9">
        <v>81</v>
      </c>
      <c r="D13" s="13" t="s">
        <v>26</v>
      </c>
      <c r="E13" s="62">
        <v>0</v>
      </c>
      <c r="F13" s="6">
        <v>0</v>
      </c>
      <c r="G13" s="6">
        <v>0</v>
      </c>
      <c r="H13" s="6">
        <v>0</v>
      </c>
    </row>
    <row r="14" spans="1:8" ht="42.75" customHeight="1" x14ac:dyDescent="0.25">
      <c r="A14" s="10">
        <v>5</v>
      </c>
      <c r="B14" s="11"/>
      <c r="C14" s="11"/>
      <c r="D14" s="19" t="s">
        <v>20</v>
      </c>
      <c r="E14" s="62">
        <v>0</v>
      </c>
      <c r="F14" s="6">
        <v>0</v>
      </c>
      <c r="G14" s="6">
        <v>0</v>
      </c>
      <c r="H14" s="6">
        <v>0</v>
      </c>
    </row>
    <row r="15" spans="1:8" ht="33.75" customHeight="1" x14ac:dyDescent="0.25">
      <c r="A15" s="12"/>
      <c r="B15" s="12">
        <v>54</v>
      </c>
      <c r="C15" s="12"/>
      <c r="D15" s="20" t="s">
        <v>27</v>
      </c>
      <c r="E15" s="62">
        <v>0</v>
      </c>
      <c r="F15" s="6">
        <v>0</v>
      </c>
      <c r="G15" s="6">
        <v>0</v>
      </c>
      <c r="H15" s="6">
        <v>0</v>
      </c>
    </row>
    <row r="16" spans="1:8" x14ac:dyDescent="0.25">
      <c r="A16" s="12"/>
      <c r="B16" s="12"/>
      <c r="C16" s="9">
        <v>11</v>
      </c>
      <c r="D16" s="9" t="s">
        <v>11</v>
      </c>
      <c r="E16" s="62">
        <v>0</v>
      </c>
      <c r="F16" s="6">
        <v>0</v>
      </c>
      <c r="G16" s="6">
        <v>0</v>
      </c>
      <c r="H16" s="6">
        <v>0</v>
      </c>
    </row>
    <row r="17" spans="1:8" x14ac:dyDescent="0.25">
      <c r="A17" s="12"/>
      <c r="B17" s="12"/>
      <c r="C17" s="9">
        <v>31</v>
      </c>
      <c r="D17" s="9" t="s">
        <v>28</v>
      </c>
      <c r="E17" s="62">
        <v>0</v>
      </c>
      <c r="F17" s="6">
        <v>0</v>
      </c>
      <c r="G17" s="6">
        <v>0</v>
      </c>
      <c r="H17" s="6">
        <v>0</v>
      </c>
    </row>
  </sheetData>
  <mergeCells count="4">
    <mergeCell ref="A1:H1"/>
    <mergeCell ref="A3:H3"/>
    <mergeCell ref="A7:H7"/>
    <mergeCell ref="D5:G5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5"/>
  <sheetViews>
    <sheetView zoomScaleNormal="100" workbookViewId="0">
      <selection activeCell="L159" sqref="L159"/>
    </sheetView>
  </sheetViews>
  <sheetFormatPr defaultRowHeight="15" x14ac:dyDescent="0.25"/>
  <cols>
    <col min="1" max="1" width="21.5703125" customWidth="1"/>
    <col min="2" max="2" width="23" customWidth="1"/>
    <col min="3" max="3" width="16.85546875" customWidth="1"/>
    <col min="4" max="4" width="25.28515625" style="35" hidden="1" customWidth="1"/>
    <col min="5" max="5" width="20.85546875" style="35" customWidth="1"/>
    <col min="6" max="6" width="19.42578125" style="35" customWidth="1"/>
    <col min="7" max="7" width="25.28515625" style="35" customWidth="1"/>
    <col min="9" max="10" width="11.7109375" bestFit="1" customWidth="1"/>
    <col min="11" max="11" width="10.140625" bestFit="1" customWidth="1"/>
  </cols>
  <sheetData>
    <row r="1" spans="1:11" ht="42" customHeight="1" x14ac:dyDescent="0.25">
      <c r="A1" s="303" t="s">
        <v>70</v>
      </c>
      <c r="B1" s="303"/>
      <c r="C1" s="303"/>
      <c r="D1" s="303"/>
      <c r="E1" s="303"/>
      <c r="F1" s="303"/>
      <c r="G1" s="303"/>
    </row>
    <row r="2" spans="1:11" ht="18" x14ac:dyDescent="0.25">
      <c r="A2" s="3"/>
      <c r="B2" s="3"/>
      <c r="C2" s="3"/>
      <c r="D2" s="31"/>
      <c r="E2" s="31"/>
      <c r="F2" s="32"/>
      <c r="G2" s="32"/>
    </row>
    <row r="3" spans="1:11" ht="18" customHeight="1" x14ac:dyDescent="0.25">
      <c r="A3" s="303" t="s">
        <v>21</v>
      </c>
      <c r="B3" s="312"/>
      <c r="C3" s="312"/>
      <c r="D3" s="312"/>
      <c r="E3" s="312"/>
      <c r="F3" s="312"/>
      <c r="G3" s="312"/>
    </row>
    <row r="4" spans="1:11" ht="18" customHeight="1" x14ac:dyDescent="0.25">
      <c r="A4" s="48"/>
      <c r="B4" s="49"/>
      <c r="C4" s="49"/>
      <c r="D4" s="49"/>
      <c r="E4" s="266"/>
      <c r="F4" s="49"/>
      <c r="G4" s="49"/>
    </row>
    <row r="5" spans="1:11" ht="18" customHeight="1" x14ac:dyDescent="0.25">
      <c r="A5" s="48"/>
      <c r="B5" s="49"/>
      <c r="C5" s="49"/>
      <c r="D5" s="192"/>
      <c r="E5" s="192"/>
      <c r="F5" s="49"/>
      <c r="G5" s="49"/>
    </row>
    <row r="6" spans="1:11" ht="18" x14ac:dyDescent="0.25">
      <c r="A6" s="3"/>
      <c r="B6" s="3"/>
      <c r="C6" s="3"/>
      <c r="D6" s="31"/>
      <c r="E6" s="31"/>
      <c r="F6" s="32"/>
      <c r="G6" s="32"/>
    </row>
    <row r="7" spans="1:11" ht="21" customHeight="1" thickBot="1" x14ac:dyDescent="0.3">
      <c r="A7" s="242"/>
      <c r="B7" s="334"/>
      <c r="C7" s="335"/>
      <c r="D7" s="335"/>
      <c r="E7" s="335"/>
      <c r="F7" s="335"/>
      <c r="G7" s="335"/>
    </row>
    <row r="8" spans="1:11" ht="25.5" customHeight="1" thickBot="1" x14ac:dyDescent="0.3">
      <c r="A8" s="199" t="s">
        <v>23</v>
      </c>
      <c r="B8" s="240" t="s">
        <v>34</v>
      </c>
      <c r="C8" s="241" t="s">
        <v>66</v>
      </c>
      <c r="D8" s="300" t="s">
        <v>292</v>
      </c>
      <c r="E8" s="240" t="s">
        <v>67</v>
      </c>
      <c r="F8" s="238" t="s">
        <v>71</v>
      </c>
      <c r="G8" s="239" t="s">
        <v>268</v>
      </c>
    </row>
    <row r="9" spans="1:11" ht="25.5" customHeight="1" thickBot="1" x14ac:dyDescent="0.3">
      <c r="A9" s="273" t="s">
        <v>50</v>
      </c>
      <c r="B9" s="273" t="s">
        <v>38</v>
      </c>
      <c r="C9" s="274"/>
      <c r="D9" s="275"/>
      <c r="E9" s="275"/>
      <c r="F9" s="276"/>
      <c r="G9" s="277"/>
    </row>
    <row r="10" spans="1:11" ht="29.25" customHeight="1" thickBot="1" x14ac:dyDescent="0.3">
      <c r="A10" s="278" t="s">
        <v>164</v>
      </c>
      <c r="B10" s="210" t="s">
        <v>165</v>
      </c>
      <c r="C10" s="210"/>
      <c r="D10" s="212"/>
      <c r="E10" s="213"/>
      <c r="F10" s="213"/>
      <c r="G10" s="214"/>
      <c r="H10" s="26"/>
    </row>
    <row r="11" spans="1:11" s="245" customFormat="1" x14ac:dyDescent="0.25">
      <c r="A11" s="246">
        <v>11</v>
      </c>
      <c r="B11" s="247" t="s">
        <v>41</v>
      </c>
      <c r="C11" s="247"/>
      <c r="D11" s="249"/>
      <c r="E11" s="253"/>
      <c r="F11" s="253"/>
      <c r="G11" s="253"/>
      <c r="H11" s="250"/>
      <c r="I11" s="299"/>
    </row>
    <row r="12" spans="1:11" x14ac:dyDescent="0.25">
      <c r="A12" s="121"/>
      <c r="B12" s="122" t="s">
        <v>166</v>
      </c>
      <c r="C12" s="123"/>
      <c r="D12" s="124">
        <f>175495.26-2591.02</f>
        <v>172904.24000000002</v>
      </c>
      <c r="E12" s="125">
        <v>154998.26</v>
      </c>
      <c r="F12" s="125">
        <f>F13</f>
        <v>153554.29999999996</v>
      </c>
      <c r="G12" s="120">
        <f>F12/E12*100</f>
        <v>99.068402445291937</v>
      </c>
      <c r="H12" s="26"/>
    </row>
    <row r="13" spans="1:11" x14ac:dyDescent="0.25">
      <c r="A13" s="121"/>
      <c r="B13" s="122" t="s">
        <v>167</v>
      </c>
      <c r="C13" s="123"/>
      <c r="D13" s="124">
        <v>172904.24</v>
      </c>
      <c r="E13" s="125">
        <v>154998.26</v>
      </c>
      <c r="F13" s="125">
        <f>F14+F19+F26+F36</f>
        <v>153554.29999999996</v>
      </c>
      <c r="G13" s="120">
        <f>F13/E13*100</f>
        <v>99.068402445291937</v>
      </c>
      <c r="H13" s="26"/>
      <c r="I13" s="35"/>
    </row>
    <row r="14" spans="1:11" ht="29.25" customHeight="1" x14ac:dyDescent="0.25">
      <c r="A14" s="126"/>
      <c r="B14" s="127" t="s">
        <v>277</v>
      </c>
      <c r="C14" s="128"/>
      <c r="D14" s="129"/>
      <c r="E14" s="125"/>
      <c r="F14" s="125">
        <f>F15+F16+F17+F18</f>
        <v>10132.279999999999</v>
      </c>
      <c r="G14" s="120"/>
      <c r="I14" s="35"/>
    </row>
    <row r="15" spans="1:11" ht="16.5" customHeight="1" x14ac:dyDescent="0.25">
      <c r="A15" s="130"/>
      <c r="B15" s="131" t="s">
        <v>168</v>
      </c>
      <c r="C15" s="132"/>
      <c r="D15" s="133"/>
      <c r="E15" s="134"/>
      <c r="F15" s="176">
        <v>8727.41</v>
      </c>
      <c r="G15" s="135"/>
      <c r="H15" s="26"/>
      <c r="I15" s="35"/>
      <c r="J15" s="35"/>
    </row>
    <row r="16" spans="1:11" ht="27" customHeight="1" x14ac:dyDescent="0.25">
      <c r="A16" s="136"/>
      <c r="B16" s="131" t="s">
        <v>169</v>
      </c>
      <c r="C16" s="132"/>
      <c r="D16" s="133"/>
      <c r="E16" s="134"/>
      <c r="F16" s="134">
        <v>0</v>
      </c>
      <c r="G16" s="135"/>
      <c r="H16" s="26"/>
      <c r="I16" s="35"/>
      <c r="J16" s="35"/>
      <c r="K16" s="35"/>
    </row>
    <row r="17" spans="1:10" ht="26.25" customHeight="1" x14ac:dyDescent="0.25">
      <c r="A17" s="136"/>
      <c r="B17" s="131" t="s">
        <v>170</v>
      </c>
      <c r="C17" s="132"/>
      <c r="D17" s="133"/>
      <c r="E17" s="134"/>
      <c r="F17" s="134">
        <v>1343.82</v>
      </c>
      <c r="G17" s="135"/>
      <c r="H17" s="35"/>
      <c r="I17" s="35"/>
      <c r="J17" s="35"/>
    </row>
    <row r="18" spans="1:10" ht="27.75" customHeight="1" x14ac:dyDescent="0.25">
      <c r="A18" s="136"/>
      <c r="B18" s="131" t="s">
        <v>171</v>
      </c>
      <c r="C18" s="132"/>
      <c r="D18" s="133"/>
      <c r="E18" s="134"/>
      <c r="F18" s="134">
        <v>61.05</v>
      </c>
      <c r="G18" s="135"/>
      <c r="I18" s="35"/>
    </row>
    <row r="19" spans="1:10" x14ac:dyDescent="0.25">
      <c r="A19" s="136"/>
      <c r="B19" s="127" t="s">
        <v>281</v>
      </c>
      <c r="C19" s="137"/>
      <c r="D19" s="129"/>
      <c r="E19" s="125"/>
      <c r="F19" s="125">
        <f>F20+F21+F22+F23+F24+F25</f>
        <v>89906.159999999989</v>
      </c>
      <c r="G19" s="120"/>
      <c r="I19" s="35"/>
    </row>
    <row r="20" spans="1:10" x14ac:dyDescent="0.25">
      <c r="A20" s="136"/>
      <c r="B20" s="131" t="s">
        <v>172</v>
      </c>
      <c r="C20" s="132"/>
      <c r="D20" s="133"/>
      <c r="E20" s="134"/>
      <c r="F20" s="134">
        <v>14789.34</v>
      </c>
      <c r="G20" s="135"/>
      <c r="I20" s="35"/>
    </row>
    <row r="21" spans="1:10" x14ac:dyDescent="0.25">
      <c r="A21" s="136"/>
      <c r="B21" s="131" t="s">
        <v>173</v>
      </c>
      <c r="C21" s="132"/>
      <c r="D21" s="133"/>
      <c r="E21" s="134"/>
      <c r="F21" s="134">
        <f>37885.17+34987.42</f>
        <v>72872.59</v>
      </c>
      <c r="G21" s="135"/>
      <c r="J21" s="35"/>
    </row>
    <row r="22" spans="1:10" x14ac:dyDescent="0.25">
      <c r="A22" s="136"/>
      <c r="B22" s="131" t="s">
        <v>174</v>
      </c>
      <c r="C22" s="132"/>
      <c r="D22" s="133"/>
      <c r="E22" s="134"/>
      <c r="F22" s="134">
        <v>0</v>
      </c>
      <c r="G22" s="135"/>
    </row>
    <row r="23" spans="1:10" ht="26.25" x14ac:dyDescent="0.25">
      <c r="A23" s="136"/>
      <c r="B23" s="131" t="s">
        <v>175</v>
      </c>
      <c r="C23" s="128"/>
      <c r="D23" s="133"/>
      <c r="E23" s="134"/>
      <c r="F23" s="134">
        <v>864.42</v>
      </c>
      <c r="G23" s="135"/>
      <c r="I23" s="35"/>
    </row>
    <row r="24" spans="1:10" ht="26.25" x14ac:dyDescent="0.25">
      <c r="A24" s="130"/>
      <c r="B24" s="131" t="s">
        <v>176</v>
      </c>
      <c r="C24" s="132"/>
      <c r="D24" s="133"/>
      <c r="E24" s="134"/>
      <c r="F24" s="134">
        <v>743.2</v>
      </c>
      <c r="G24" s="135"/>
      <c r="I24" s="35"/>
    </row>
    <row r="25" spans="1:10" ht="26.25" x14ac:dyDescent="0.25">
      <c r="A25" s="130"/>
      <c r="B25" s="131" t="s">
        <v>177</v>
      </c>
      <c r="C25" s="132"/>
      <c r="D25" s="133"/>
      <c r="E25" s="134"/>
      <c r="F25" s="134">
        <v>636.61</v>
      </c>
      <c r="G25" s="135"/>
      <c r="I25" s="35"/>
    </row>
    <row r="26" spans="1:10" x14ac:dyDescent="0.25">
      <c r="A26" s="138"/>
      <c r="B26" s="127" t="s">
        <v>221</v>
      </c>
      <c r="C26" s="137"/>
      <c r="D26" s="129"/>
      <c r="E26" s="125"/>
      <c r="F26" s="125">
        <f>F27+F28+F29+F30+F31+F32+F33+F34+F35</f>
        <v>46782.28</v>
      </c>
      <c r="G26" s="120"/>
    </row>
    <row r="27" spans="1:10" ht="26.25" x14ac:dyDescent="0.25">
      <c r="A27" s="136"/>
      <c r="B27" s="131" t="s">
        <v>178</v>
      </c>
      <c r="C27" s="132"/>
      <c r="D27" s="133"/>
      <c r="E27" s="134"/>
      <c r="F27" s="176">
        <f>3740.07</f>
        <v>3740.07</v>
      </c>
      <c r="G27" s="135"/>
      <c r="H27" s="35"/>
    </row>
    <row r="28" spans="1:10" ht="26.25" x14ac:dyDescent="0.25">
      <c r="A28" s="136"/>
      <c r="B28" s="131" t="s">
        <v>179</v>
      </c>
      <c r="C28" s="132"/>
      <c r="D28" s="133"/>
      <c r="E28" s="134"/>
      <c r="F28" s="134">
        <v>5185</v>
      </c>
      <c r="G28" s="135"/>
    </row>
    <row r="29" spans="1:10" ht="26.25" x14ac:dyDescent="0.25">
      <c r="A29" s="136"/>
      <c r="B29" s="131" t="s">
        <v>180</v>
      </c>
      <c r="C29" s="132"/>
      <c r="D29" s="133"/>
      <c r="E29" s="134"/>
      <c r="F29" s="134">
        <v>497.7</v>
      </c>
      <c r="G29" s="135"/>
      <c r="I29" s="35"/>
    </row>
    <row r="30" spans="1:10" x14ac:dyDescent="0.25">
      <c r="A30" s="130"/>
      <c r="B30" s="131" t="s">
        <v>181</v>
      </c>
      <c r="C30" s="132"/>
      <c r="D30" s="133"/>
      <c r="E30" s="134"/>
      <c r="F30" s="134">
        <v>7073.37</v>
      </c>
      <c r="G30" s="135"/>
    </row>
    <row r="31" spans="1:10" x14ac:dyDescent="0.25">
      <c r="A31" s="136"/>
      <c r="B31" s="131" t="s">
        <v>182</v>
      </c>
      <c r="C31" s="132"/>
      <c r="D31" s="133"/>
      <c r="E31" s="134"/>
      <c r="F31" s="134">
        <v>2269.5500000000002</v>
      </c>
      <c r="G31" s="135"/>
    </row>
    <row r="32" spans="1:10" x14ac:dyDescent="0.25">
      <c r="A32" s="136"/>
      <c r="B32" s="131" t="s">
        <v>183</v>
      </c>
      <c r="C32" s="132"/>
      <c r="D32" s="133"/>
      <c r="E32" s="134"/>
      <c r="F32" s="134">
        <v>5320</v>
      </c>
      <c r="G32" s="135"/>
    </row>
    <row r="33" spans="1:7" ht="26.25" x14ac:dyDescent="0.25">
      <c r="A33" s="136"/>
      <c r="B33" s="131" t="s">
        <v>184</v>
      </c>
      <c r="C33" s="132"/>
      <c r="D33" s="133"/>
      <c r="E33" s="134"/>
      <c r="F33" s="134">
        <f>1524.33</f>
        <v>1524.33</v>
      </c>
      <c r="G33" s="135"/>
    </row>
    <row r="34" spans="1:7" x14ac:dyDescent="0.25">
      <c r="A34" s="136"/>
      <c r="B34" s="131" t="s">
        <v>185</v>
      </c>
      <c r="C34" s="132"/>
      <c r="D34" s="133"/>
      <c r="E34" s="134"/>
      <c r="F34" s="176">
        <v>2881.1</v>
      </c>
      <c r="G34" s="135"/>
    </row>
    <row r="35" spans="1:7" x14ac:dyDescent="0.25">
      <c r="A35" s="136"/>
      <c r="B35" s="131" t="s">
        <v>186</v>
      </c>
      <c r="C35" s="137"/>
      <c r="D35" s="133"/>
      <c r="E35" s="134"/>
      <c r="F35" s="134">
        <v>18291.16</v>
      </c>
      <c r="G35" s="120"/>
    </row>
    <row r="36" spans="1:7" x14ac:dyDescent="0.25">
      <c r="A36" s="136"/>
      <c r="B36" s="127" t="s">
        <v>282</v>
      </c>
      <c r="C36" s="128"/>
      <c r="D36" s="129"/>
      <c r="E36" s="125"/>
      <c r="F36" s="125">
        <f>F37+F38+F39+F40</f>
        <v>6733.5800000000008</v>
      </c>
      <c r="G36" s="120"/>
    </row>
    <row r="37" spans="1:7" x14ac:dyDescent="0.25">
      <c r="A37" s="130"/>
      <c r="B37" s="131" t="s">
        <v>187</v>
      </c>
      <c r="C37" s="132"/>
      <c r="D37" s="133"/>
      <c r="E37" s="134"/>
      <c r="F37" s="134">
        <v>5736.35</v>
      </c>
      <c r="G37" s="135"/>
    </row>
    <row r="38" spans="1:7" x14ac:dyDescent="0.25">
      <c r="A38" s="136"/>
      <c r="B38" s="131" t="s">
        <v>188</v>
      </c>
      <c r="C38" s="132"/>
      <c r="D38" s="133"/>
      <c r="E38" s="134"/>
      <c r="F38" s="134">
        <v>0</v>
      </c>
      <c r="G38" s="135"/>
    </row>
    <row r="39" spans="1:7" x14ac:dyDescent="0.25">
      <c r="A39" s="136"/>
      <c r="B39" s="131" t="s">
        <v>189</v>
      </c>
      <c r="C39" s="132"/>
      <c r="D39" s="133"/>
      <c r="E39" s="134"/>
      <c r="F39" s="134">
        <v>163.09</v>
      </c>
      <c r="G39" s="135"/>
    </row>
    <row r="40" spans="1:7" ht="27" thickBot="1" x14ac:dyDescent="0.3">
      <c r="A40" s="187"/>
      <c r="B40" s="164" t="s">
        <v>190</v>
      </c>
      <c r="C40" s="225"/>
      <c r="D40" s="215"/>
      <c r="E40" s="163"/>
      <c r="F40" s="163">
        <v>834.14</v>
      </c>
      <c r="G40" s="147"/>
    </row>
    <row r="41" spans="1:7" ht="27" thickBot="1" x14ac:dyDescent="0.3">
      <c r="A41" s="209" t="s">
        <v>39</v>
      </c>
      <c r="B41" s="210" t="s">
        <v>191</v>
      </c>
      <c r="C41" s="211"/>
      <c r="D41" s="212"/>
      <c r="E41" s="213"/>
      <c r="F41" s="213"/>
      <c r="G41" s="214"/>
    </row>
    <row r="42" spans="1:7" s="245" customFormat="1" x14ac:dyDescent="0.25">
      <c r="A42" s="251">
        <v>11</v>
      </c>
      <c r="B42" s="247" t="s">
        <v>41</v>
      </c>
      <c r="C42" s="252"/>
      <c r="D42" s="249"/>
      <c r="E42" s="253"/>
      <c r="F42" s="253"/>
      <c r="G42" s="253"/>
    </row>
    <row r="43" spans="1:7" x14ac:dyDescent="0.25">
      <c r="A43" s="139"/>
      <c r="B43" s="123" t="s">
        <v>192</v>
      </c>
      <c r="C43" s="140"/>
      <c r="D43" s="129">
        <v>530.89</v>
      </c>
      <c r="E43" s="125">
        <v>522.66999999999996</v>
      </c>
      <c r="F43" s="125">
        <v>518.77</v>
      </c>
      <c r="G43" s="120">
        <f>F43/E43*100</f>
        <v>99.253831289341278</v>
      </c>
    </row>
    <row r="44" spans="1:7" ht="27" customHeight="1" x14ac:dyDescent="0.25">
      <c r="A44" s="136"/>
      <c r="B44" s="127" t="s">
        <v>270</v>
      </c>
      <c r="C44" s="137"/>
      <c r="D44" s="129"/>
      <c r="E44" s="125"/>
      <c r="F44" s="125">
        <f>F45+F46</f>
        <v>518.77</v>
      </c>
      <c r="G44" s="120"/>
    </row>
    <row r="45" spans="1:7" ht="26.25" customHeight="1" x14ac:dyDescent="0.25">
      <c r="A45" s="136"/>
      <c r="B45" s="131" t="s">
        <v>193</v>
      </c>
      <c r="C45" s="132"/>
      <c r="D45" s="133"/>
      <c r="E45" s="134"/>
      <c r="F45" s="134">
        <v>500.5</v>
      </c>
      <c r="G45" s="135"/>
    </row>
    <row r="46" spans="1:7" ht="26.25" customHeight="1" thickBot="1" x14ac:dyDescent="0.3">
      <c r="A46" s="187"/>
      <c r="B46" s="164" t="s">
        <v>194</v>
      </c>
      <c r="C46" s="225"/>
      <c r="D46" s="215"/>
      <c r="E46" s="163"/>
      <c r="F46" s="163">
        <v>18.27</v>
      </c>
      <c r="G46" s="147"/>
    </row>
    <row r="47" spans="1:7" ht="26.25" customHeight="1" thickBot="1" x14ac:dyDescent="0.3">
      <c r="A47" s="209" t="s">
        <v>195</v>
      </c>
      <c r="B47" s="210" t="s">
        <v>58</v>
      </c>
      <c r="C47" s="211"/>
      <c r="D47" s="212"/>
      <c r="E47" s="213"/>
      <c r="F47" s="213"/>
      <c r="G47" s="214"/>
    </row>
    <row r="48" spans="1:7" s="245" customFormat="1" ht="18" customHeight="1" x14ac:dyDescent="0.25">
      <c r="A48" s="251">
        <v>11</v>
      </c>
      <c r="B48" s="247" t="s">
        <v>41</v>
      </c>
      <c r="C48" s="252"/>
      <c r="D48" s="249"/>
      <c r="E48" s="253"/>
      <c r="F48" s="253"/>
      <c r="G48" s="253"/>
    </row>
    <row r="49" spans="1:10" ht="30" customHeight="1" x14ac:dyDescent="0.25">
      <c r="A49" s="141"/>
      <c r="B49" s="123" t="s">
        <v>283</v>
      </c>
      <c r="C49" s="140"/>
      <c r="D49" s="226">
        <f>2591.02+8026.81</f>
        <v>10617.83</v>
      </c>
      <c r="E49" s="167">
        <v>8026.81</v>
      </c>
      <c r="F49" s="125">
        <v>8025.2</v>
      </c>
      <c r="G49" s="120">
        <f>F49/E49*100</f>
        <v>99.979942218639778</v>
      </c>
      <c r="J49" s="35"/>
    </row>
    <row r="50" spans="1:10" ht="38.25" customHeight="1" x14ac:dyDescent="0.25">
      <c r="A50" s="136"/>
      <c r="B50" s="127" t="s">
        <v>284</v>
      </c>
      <c r="C50" s="137"/>
      <c r="D50" s="226">
        <f>2591.02+8026.81</f>
        <v>10617.83</v>
      </c>
      <c r="E50" s="167">
        <v>8026.81</v>
      </c>
      <c r="F50" s="125">
        <v>8025.2</v>
      </c>
      <c r="G50" s="120">
        <f>F50/E50*100</f>
        <v>99.979942218639778</v>
      </c>
    </row>
    <row r="51" spans="1:10" ht="24" customHeight="1" x14ac:dyDescent="0.25">
      <c r="A51" s="136"/>
      <c r="B51" s="127" t="s">
        <v>285</v>
      </c>
      <c r="C51" s="137"/>
      <c r="D51" s="129"/>
      <c r="E51" s="125"/>
      <c r="F51" s="125">
        <v>5371.81</v>
      </c>
      <c r="G51" s="120"/>
    </row>
    <row r="52" spans="1:10" ht="27" customHeight="1" x14ac:dyDescent="0.25">
      <c r="A52" s="136"/>
      <c r="B52" s="131" t="s">
        <v>196</v>
      </c>
      <c r="C52" s="132"/>
      <c r="D52" s="133"/>
      <c r="E52" s="134"/>
      <c r="F52" s="134">
        <v>3791.23</v>
      </c>
      <c r="G52" s="135"/>
    </row>
    <row r="53" spans="1:10" ht="26.25" customHeight="1" x14ac:dyDescent="0.25">
      <c r="A53" s="136"/>
      <c r="B53" s="131" t="s">
        <v>197</v>
      </c>
      <c r="C53" s="132"/>
      <c r="D53" s="133"/>
      <c r="E53" s="134"/>
      <c r="F53" s="134">
        <v>1580.58</v>
      </c>
      <c r="G53" s="135"/>
    </row>
    <row r="54" spans="1:10" ht="21" customHeight="1" x14ac:dyDescent="0.25">
      <c r="A54" s="136"/>
      <c r="B54" s="131" t="s">
        <v>198</v>
      </c>
      <c r="C54" s="132"/>
      <c r="D54" s="133"/>
      <c r="E54" s="134"/>
      <c r="F54" s="134">
        <v>2653.39</v>
      </c>
      <c r="G54" s="135"/>
    </row>
    <row r="55" spans="1:10" ht="32.25" customHeight="1" x14ac:dyDescent="0.25">
      <c r="A55" s="136"/>
      <c r="B55" s="127" t="s">
        <v>286</v>
      </c>
      <c r="C55" s="137"/>
      <c r="D55" s="129">
        <v>0</v>
      </c>
      <c r="E55" s="125">
        <v>0</v>
      </c>
      <c r="F55" s="125">
        <v>0</v>
      </c>
      <c r="G55" s="120">
        <v>0</v>
      </c>
    </row>
    <row r="56" spans="1:10" ht="27" thickBot="1" x14ac:dyDescent="0.3">
      <c r="A56" s="187"/>
      <c r="B56" s="164" t="s">
        <v>269</v>
      </c>
      <c r="C56" s="144"/>
      <c r="D56" s="145">
        <v>0</v>
      </c>
      <c r="E56" s="146">
        <v>0</v>
      </c>
      <c r="F56" s="146">
        <v>0</v>
      </c>
      <c r="G56" s="169">
        <v>0</v>
      </c>
    </row>
    <row r="57" spans="1:10" ht="39.75" thickBot="1" x14ac:dyDescent="0.3">
      <c r="A57" s="209" t="s">
        <v>199</v>
      </c>
      <c r="B57" s="210" t="s">
        <v>200</v>
      </c>
      <c r="C57" s="211"/>
      <c r="D57" s="212"/>
      <c r="E57" s="213"/>
      <c r="F57" s="213"/>
      <c r="G57" s="214"/>
    </row>
    <row r="58" spans="1:10" s="245" customFormat="1" ht="15" customHeight="1" x14ac:dyDescent="0.25">
      <c r="A58" s="251">
        <v>57</v>
      </c>
      <c r="B58" s="247" t="s">
        <v>48</v>
      </c>
      <c r="C58" s="252"/>
      <c r="D58" s="249"/>
      <c r="E58" s="253"/>
      <c r="F58" s="253"/>
      <c r="G58" s="253"/>
    </row>
    <row r="59" spans="1:10" x14ac:dyDescent="0.25">
      <c r="A59" s="130"/>
      <c r="B59" s="123" t="s">
        <v>166</v>
      </c>
      <c r="C59" s="140"/>
      <c r="D59" s="129">
        <f>D60+D67</f>
        <v>1693063.38</v>
      </c>
      <c r="E59" s="125">
        <v>1900000</v>
      </c>
      <c r="F59" s="125">
        <f>F60+F67</f>
        <v>1890472.8799999997</v>
      </c>
      <c r="G59" s="120">
        <f>F59/E59*100</f>
        <v>99.498572631578924</v>
      </c>
    </row>
    <row r="60" spans="1:10" x14ac:dyDescent="0.25">
      <c r="A60" s="136"/>
      <c r="B60" s="123" t="s">
        <v>201</v>
      </c>
      <c r="C60" s="140"/>
      <c r="D60" s="129">
        <v>1652914.73</v>
      </c>
      <c r="E60" s="125">
        <v>1861800</v>
      </c>
      <c r="F60" s="125">
        <f>F61+F63+F65</f>
        <v>1852303.2199999997</v>
      </c>
      <c r="G60" s="120">
        <f>F60/E60*100</f>
        <v>99.489914061660741</v>
      </c>
    </row>
    <row r="61" spans="1:10" x14ac:dyDescent="0.25">
      <c r="A61" s="136"/>
      <c r="B61" s="127" t="s">
        <v>202</v>
      </c>
      <c r="C61" s="137"/>
      <c r="D61" s="129"/>
      <c r="E61" s="125"/>
      <c r="F61" s="125">
        <v>1535912.63</v>
      </c>
      <c r="G61" s="120"/>
    </row>
    <row r="62" spans="1:10" x14ac:dyDescent="0.25">
      <c r="A62" s="136"/>
      <c r="B62" s="131" t="s">
        <v>203</v>
      </c>
      <c r="C62" s="137"/>
      <c r="D62" s="129"/>
      <c r="E62" s="125"/>
      <c r="F62" s="134">
        <v>1535912.63</v>
      </c>
      <c r="G62" s="120"/>
    </row>
    <row r="63" spans="1:10" ht="26.25" x14ac:dyDescent="0.25">
      <c r="A63" s="141"/>
      <c r="B63" s="127" t="s">
        <v>204</v>
      </c>
      <c r="C63" s="137"/>
      <c r="D63" s="129"/>
      <c r="E63" s="125"/>
      <c r="F63" s="125">
        <v>68738.47</v>
      </c>
      <c r="G63" s="120"/>
    </row>
    <row r="64" spans="1:10" ht="26.25" x14ac:dyDescent="0.25">
      <c r="A64" s="141"/>
      <c r="B64" s="131" t="s">
        <v>205</v>
      </c>
      <c r="C64" s="137"/>
      <c r="D64" s="129"/>
      <c r="E64" s="125"/>
      <c r="F64" s="134">
        <v>68738.47</v>
      </c>
      <c r="G64" s="120"/>
    </row>
    <row r="65" spans="1:7" ht="26.25" x14ac:dyDescent="0.25">
      <c r="A65" s="141"/>
      <c r="B65" s="127" t="s">
        <v>206</v>
      </c>
      <c r="C65" s="137"/>
      <c r="D65" s="129"/>
      <c r="E65" s="125"/>
      <c r="F65" s="125">
        <v>247652.12</v>
      </c>
      <c r="G65" s="120"/>
    </row>
    <row r="66" spans="1:7" ht="26.25" x14ac:dyDescent="0.25">
      <c r="A66" s="141"/>
      <c r="B66" s="131" t="s">
        <v>207</v>
      </c>
      <c r="C66" s="137"/>
      <c r="D66" s="129"/>
      <c r="E66" s="125"/>
      <c r="F66" s="134">
        <v>247652.12</v>
      </c>
      <c r="G66" s="120"/>
    </row>
    <row r="67" spans="1:7" x14ac:dyDescent="0.25">
      <c r="A67" s="141"/>
      <c r="B67" s="127" t="s">
        <v>208</v>
      </c>
      <c r="C67" s="137"/>
      <c r="D67" s="129">
        <v>40148.65</v>
      </c>
      <c r="E67" s="125">
        <v>38200</v>
      </c>
      <c r="F67" s="125">
        <v>38169.660000000003</v>
      </c>
      <c r="G67" s="120">
        <f>F67/E67*100</f>
        <v>99.920575916230376</v>
      </c>
    </row>
    <row r="68" spans="1:7" ht="26.25" x14ac:dyDescent="0.25">
      <c r="A68" s="141"/>
      <c r="B68" s="127" t="s">
        <v>209</v>
      </c>
      <c r="C68" s="137"/>
      <c r="D68" s="129"/>
      <c r="E68" s="125"/>
      <c r="F68" s="125">
        <f>F69+F70</f>
        <v>38169.659999999996</v>
      </c>
      <c r="G68" s="120"/>
    </row>
    <row r="69" spans="1:7" x14ac:dyDescent="0.25">
      <c r="A69" s="141"/>
      <c r="B69" s="131" t="s">
        <v>168</v>
      </c>
      <c r="C69" s="137"/>
      <c r="D69" s="129"/>
      <c r="E69" s="125"/>
      <c r="F69" s="142">
        <v>318.58999999999997</v>
      </c>
      <c r="G69" s="120"/>
    </row>
    <row r="70" spans="1:7" ht="15" customHeight="1" x14ac:dyDescent="0.25">
      <c r="A70" s="141"/>
      <c r="B70" s="131" t="s">
        <v>210</v>
      </c>
      <c r="C70" s="137"/>
      <c r="D70" s="129"/>
      <c r="E70" s="125"/>
      <c r="F70" s="134">
        <v>37851.07</v>
      </c>
      <c r="G70" s="120"/>
    </row>
    <row r="71" spans="1:7" s="245" customFormat="1" x14ac:dyDescent="0.25">
      <c r="A71" s="254">
        <v>6103</v>
      </c>
      <c r="B71" s="248" t="s">
        <v>52</v>
      </c>
      <c r="C71" s="255"/>
      <c r="D71" s="256"/>
      <c r="E71" s="120"/>
      <c r="F71" s="120"/>
      <c r="G71" s="120"/>
    </row>
    <row r="72" spans="1:7" x14ac:dyDescent="0.25">
      <c r="A72" s="136"/>
      <c r="B72" s="123" t="s">
        <v>166</v>
      </c>
      <c r="C72" s="123"/>
      <c r="D72" s="129">
        <v>398.17</v>
      </c>
      <c r="E72" s="125">
        <v>0</v>
      </c>
      <c r="F72" s="125">
        <v>0</v>
      </c>
      <c r="G72" s="120">
        <v>0</v>
      </c>
    </row>
    <row r="73" spans="1:7" x14ac:dyDescent="0.25">
      <c r="A73" s="136"/>
      <c r="B73" s="123" t="s">
        <v>201</v>
      </c>
      <c r="C73" s="140"/>
      <c r="D73" s="129">
        <v>398.17</v>
      </c>
      <c r="E73" s="125">
        <v>0</v>
      </c>
      <c r="F73" s="125">
        <v>0</v>
      </c>
      <c r="G73" s="120">
        <v>0</v>
      </c>
    </row>
    <row r="74" spans="1:7" x14ac:dyDescent="0.25">
      <c r="A74" s="136"/>
      <c r="B74" s="127" t="s">
        <v>202</v>
      </c>
      <c r="C74" s="137"/>
      <c r="D74" s="129"/>
      <c r="E74" s="125"/>
      <c r="F74" s="134">
        <v>0</v>
      </c>
      <c r="G74" s="120"/>
    </row>
    <row r="75" spans="1:7" x14ac:dyDescent="0.25">
      <c r="A75" s="136"/>
      <c r="B75" s="131" t="s">
        <v>203</v>
      </c>
      <c r="C75" s="137"/>
      <c r="D75" s="129"/>
      <c r="E75" s="125"/>
      <c r="F75" s="134">
        <v>0</v>
      </c>
      <c r="G75" s="120"/>
    </row>
    <row r="76" spans="1:7" ht="26.25" x14ac:dyDescent="0.25">
      <c r="A76" s="136"/>
      <c r="B76" s="127" t="s">
        <v>204</v>
      </c>
      <c r="C76" s="137"/>
      <c r="D76" s="129"/>
      <c r="E76" s="125"/>
      <c r="F76" s="134">
        <v>0</v>
      </c>
      <c r="G76" s="120"/>
    </row>
    <row r="77" spans="1:7" ht="15" customHeight="1" x14ac:dyDescent="0.25">
      <c r="A77" s="136"/>
      <c r="B77" s="131" t="s">
        <v>205</v>
      </c>
      <c r="C77" s="137"/>
      <c r="D77" s="129"/>
      <c r="E77" s="125"/>
      <c r="F77" s="134">
        <v>0</v>
      </c>
      <c r="G77" s="120"/>
    </row>
    <row r="78" spans="1:7" ht="26.25" x14ac:dyDescent="0.25">
      <c r="A78" s="136"/>
      <c r="B78" s="127" t="s">
        <v>206</v>
      </c>
      <c r="C78" s="137"/>
      <c r="D78" s="129"/>
      <c r="E78" s="125"/>
      <c r="F78" s="134">
        <v>0</v>
      </c>
      <c r="G78" s="120"/>
    </row>
    <row r="79" spans="1:7" ht="27" thickBot="1" x14ac:dyDescent="0.3">
      <c r="A79" s="187"/>
      <c r="B79" s="164" t="s">
        <v>207</v>
      </c>
      <c r="C79" s="144"/>
      <c r="D79" s="145"/>
      <c r="E79" s="146"/>
      <c r="F79" s="163">
        <v>0</v>
      </c>
      <c r="G79" s="169"/>
    </row>
    <row r="80" spans="1:7" ht="41.25" customHeight="1" thickBot="1" x14ac:dyDescent="0.3">
      <c r="A80" s="209" t="s">
        <v>59</v>
      </c>
      <c r="B80" s="210" t="s">
        <v>211</v>
      </c>
      <c r="C80" s="211"/>
      <c r="D80" s="212"/>
      <c r="E80" s="213"/>
      <c r="F80" s="213"/>
      <c r="G80" s="214"/>
    </row>
    <row r="81" spans="1:7" s="245" customFormat="1" x14ac:dyDescent="0.25">
      <c r="A81" s="251">
        <v>31</v>
      </c>
      <c r="B81" s="247" t="s">
        <v>51</v>
      </c>
      <c r="C81" s="252"/>
      <c r="D81" s="249"/>
      <c r="E81" s="253"/>
      <c r="F81" s="253"/>
      <c r="G81" s="253"/>
    </row>
    <row r="82" spans="1:7" x14ac:dyDescent="0.25">
      <c r="A82" s="136"/>
      <c r="B82" s="122" t="s">
        <v>166</v>
      </c>
      <c r="C82" s="122"/>
      <c r="D82" s="129">
        <f>D90+D115</f>
        <v>2576.1499999999996</v>
      </c>
      <c r="E82" s="125">
        <f>E90+E112+E115+E83</f>
        <v>24880</v>
      </c>
      <c r="F82" s="125">
        <f>F83+F90+F112+F115</f>
        <v>24488.02</v>
      </c>
      <c r="G82" s="120">
        <f>F82/E82*100</f>
        <v>98.424517684887462</v>
      </c>
    </row>
    <row r="83" spans="1:7" x14ac:dyDescent="0.25">
      <c r="A83" s="136"/>
      <c r="B83" s="122" t="s">
        <v>212</v>
      </c>
      <c r="C83" s="122"/>
      <c r="D83" s="129">
        <v>0</v>
      </c>
      <c r="E83" s="125">
        <v>647.66999999999996</v>
      </c>
      <c r="F83" s="125">
        <v>647.66999999999996</v>
      </c>
      <c r="G83" s="120">
        <f>F83/E83*100</f>
        <v>100</v>
      </c>
    </row>
    <row r="84" spans="1:7" x14ac:dyDescent="0.25">
      <c r="A84" s="136"/>
      <c r="B84" s="127" t="s">
        <v>202</v>
      </c>
      <c r="C84" s="137"/>
      <c r="D84" s="129"/>
      <c r="E84" s="125"/>
      <c r="F84" s="125">
        <f>F85+F88</f>
        <v>647.67000000000007</v>
      </c>
      <c r="G84" s="120"/>
    </row>
    <row r="85" spans="1:7" x14ac:dyDescent="0.25">
      <c r="A85" s="136"/>
      <c r="B85" s="131" t="s">
        <v>203</v>
      </c>
      <c r="C85" s="137"/>
      <c r="D85" s="129"/>
      <c r="E85" s="125"/>
      <c r="F85" s="134">
        <v>555.94000000000005</v>
      </c>
      <c r="G85" s="120"/>
    </row>
    <row r="86" spans="1:7" ht="26.25" x14ac:dyDescent="0.25">
      <c r="A86" s="141"/>
      <c r="B86" s="127" t="s">
        <v>204</v>
      </c>
      <c r="C86" s="137"/>
      <c r="D86" s="129"/>
      <c r="E86" s="125"/>
      <c r="F86" s="125">
        <v>0</v>
      </c>
      <c r="G86" s="120"/>
    </row>
    <row r="87" spans="1:7" ht="26.25" x14ac:dyDescent="0.25">
      <c r="A87" s="141"/>
      <c r="B87" s="131" t="s">
        <v>205</v>
      </c>
      <c r="C87" s="137"/>
      <c r="D87" s="129"/>
      <c r="E87" s="125"/>
      <c r="F87" s="134">
        <v>0</v>
      </c>
      <c r="G87" s="120"/>
    </row>
    <row r="88" spans="1:7" ht="26.25" x14ac:dyDescent="0.25">
      <c r="A88" s="141"/>
      <c r="B88" s="143" t="s">
        <v>206</v>
      </c>
      <c r="C88" s="144"/>
      <c r="D88" s="145"/>
      <c r="E88" s="125"/>
      <c r="F88" s="146">
        <v>91.73</v>
      </c>
      <c r="G88" s="120"/>
    </row>
    <row r="89" spans="1:7" ht="26.25" x14ac:dyDescent="0.25">
      <c r="A89" s="148"/>
      <c r="B89" s="149" t="s">
        <v>207</v>
      </c>
      <c r="C89" s="150"/>
      <c r="D89" s="268"/>
      <c r="E89" s="125"/>
      <c r="F89" s="134">
        <v>91.73</v>
      </c>
      <c r="G89" s="120"/>
    </row>
    <row r="90" spans="1:7" x14ac:dyDescent="0.25">
      <c r="A90" s="151"/>
      <c r="B90" s="152" t="s">
        <v>287</v>
      </c>
      <c r="C90" s="152"/>
      <c r="D90" s="268">
        <v>2310.6999999999998</v>
      </c>
      <c r="E90" s="125">
        <v>23752.33</v>
      </c>
      <c r="F90" s="125">
        <f>F91+F94+F101+F108</f>
        <v>23362.920000000002</v>
      </c>
      <c r="G90" s="120">
        <f>F90/E90*100</f>
        <v>98.360539787044061</v>
      </c>
    </row>
    <row r="91" spans="1:7" ht="26.25" x14ac:dyDescent="0.25">
      <c r="A91" s="136"/>
      <c r="B91" s="153" t="s">
        <v>213</v>
      </c>
      <c r="C91" s="154"/>
      <c r="D91" s="124"/>
      <c r="E91" s="125"/>
      <c r="F91" s="155">
        <f>F92+F93</f>
        <v>1003.74</v>
      </c>
      <c r="G91" s="120"/>
    </row>
    <row r="92" spans="1:7" s="70" customFormat="1" x14ac:dyDescent="0.25">
      <c r="A92" s="136"/>
      <c r="B92" s="227" t="s">
        <v>246</v>
      </c>
      <c r="C92" s="154"/>
      <c r="D92" s="124"/>
      <c r="E92" s="125"/>
      <c r="F92" s="244">
        <v>149.1</v>
      </c>
      <c r="G92" s="120"/>
    </row>
    <row r="93" spans="1:7" ht="26.25" x14ac:dyDescent="0.25">
      <c r="A93" s="136"/>
      <c r="B93" s="131" t="s">
        <v>214</v>
      </c>
      <c r="C93" s="132"/>
      <c r="D93" s="133"/>
      <c r="E93" s="134"/>
      <c r="F93" s="134">
        <v>854.64</v>
      </c>
      <c r="G93" s="120"/>
    </row>
    <row r="94" spans="1:7" ht="26.25" x14ac:dyDescent="0.25">
      <c r="A94" s="136"/>
      <c r="B94" s="127" t="s">
        <v>215</v>
      </c>
      <c r="C94" s="137"/>
      <c r="D94" s="129"/>
      <c r="E94" s="125"/>
      <c r="F94" s="125">
        <f>F95+F96+F97+F98+F99+F100</f>
        <v>6355.39</v>
      </c>
      <c r="G94" s="120"/>
    </row>
    <row r="95" spans="1:7" x14ac:dyDescent="0.25">
      <c r="A95" s="136"/>
      <c r="B95" s="131" t="s">
        <v>172</v>
      </c>
      <c r="C95" s="132"/>
      <c r="D95" s="133"/>
      <c r="E95" s="134"/>
      <c r="F95" s="134">
        <f>6273.56-2543.22</f>
        <v>3730.3400000000006</v>
      </c>
      <c r="G95" s="120"/>
    </row>
    <row r="96" spans="1:7" x14ac:dyDescent="0.25">
      <c r="A96" s="136"/>
      <c r="B96" s="131" t="s">
        <v>216</v>
      </c>
      <c r="C96" s="132"/>
      <c r="D96" s="133"/>
      <c r="E96" s="134"/>
      <c r="F96" s="134">
        <v>101.8</v>
      </c>
      <c r="G96" s="120"/>
    </row>
    <row r="97" spans="1:7" x14ac:dyDescent="0.25">
      <c r="A97" s="136"/>
      <c r="B97" s="131" t="s">
        <v>217</v>
      </c>
      <c r="C97" s="132"/>
      <c r="D97" s="133"/>
      <c r="E97" s="134"/>
      <c r="F97" s="134">
        <v>12.1</v>
      </c>
      <c r="G97" s="120"/>
    </row>
    <row r="98" spans="1:7" ht="26.25" x14ac:dyDescent="0.25">
      <c r="A98" s="136"/>
      <c r="B98" s="131" t="s">
        <v>218</v>
      </c>
      <c r="C98" s="132"/>
      <c r="D98" s="133"/>
      <c r="E98" s="134"/>
      <c r="F98" s="134">
        <v>435.44</v>
      </c>
      <c r="G98" s="120"/>
    </row>
    <row r="99" spans="1:7" x14ac:dyDescent="0.25">
      <c r="A99" s="136"/>
      <c r="B99" s="131" t="s">
        <v>219</v>
      </c>
      <c r="C99" s="132"/>
      <c r="D99" s="133"/>
      <c r="E99" s="134"/>
      <c r="F99" s="134">
        <v>1860.09</v>
      </c>
      <c r="G99" s="120"/>
    </row>
    <row r="100" spans="1:7" x14ac:dyDescent="0.25">
      <c r="A100" s="136"/>
      <c r="B100" s="131" t="s">
        <v>220</v>
      </c>
      <c r="C100" s="132"/>
      <c r="D100" s="133"/>
      <c r="E100" s="134"/>
      <c r="F100" s="134">
        <v>215.62</v>
      </c>
      <c r="G100" s="120"/>
    </row>
    <row r="101" spans="1:7" x14ac:dyDescent="0.25">
      <c r="A101" s="136"/>
      <c r="B101" s="127" t="s">
        <v>221</v>
      </c>
      <c r="C101" s="137"/>
      <c r="D101" s="129"/>
      <c r="E101" s="125"/>
      <c r="F101" s="125">
        <f>F102+F103+F104+F105+F106+F107</f>
        <v>10628.36</v>
      </c>
      <c r="G101" s="120"/>
    </row>
    <row r="102" spans="1:7" ht="26.25" x14ac:dyDescent="0.25">
      <c r="A102" s="136"/>
      <c r="B102" s="131" t="s">
        <v>222</v>
      </c>
      <c r="C102" s="132"/>
      <c r="D102" s="133"/>
      <c r="E102" s="134"/>
      <c r="F102" s="134">
        <f>25.75+2843.24</f>
        <v>2868.99</v>
      </c>
      <c r="G102" s="120"/>
    </row>
    <row r="103" spans="1:7" ht="26.25" x14ac:dyDescent="0.25">
      <c r="A103" s="136"/>
      <c r="B103" s="131" t="s">
        <v>223</v>
      </c>
      <c r="C103" s="132"/>
      <c r="D103" s="133"/>
      <c r="E103" s="134"/>
      <c r="F103" s="134">
        <v>1195.1400000000001</v>
      </c>
      <c r="G103" s="120"/>
    </row>
    <row r="104" spans="1:7" x14ac:dyDescent="0.25">
      <c r="A104" s="136"/>
      <c r="B104" s="131" t="s">
        <v>181</v>
      </c>
      <c r="C104" s="132"/>
      <c r="D104" s="133"/>
      <c r="E104" s="134"/>
      <c r="F104" s="134">
        <v>243.23</v>
      </c>
      <c r="G104" s="120"/>
    </row>
    <row r="105" spans="1:7" ht="26.25" x14ac:dyDescent="0.25">
      <c r="A105" s="136"/>
      <c r="B105" s="131" t="s">
        <v>184</v>
      </c>
      <c r="C105" s="132"/>
      <c r="D105" s="133"/>
      <c r="E105" s="134"/>
      <c r="F105" s="134">
        <v>1542.89</v>
      </c>
      <c r="G105" s="120"/>
    </row>
    <row r="106" spans="1:7" x14ac:dyDescent="0.25">
      <c r="A106" s="136"/>
      <c r="B106" s="131" t="s">
        <v>185</v>
      </c>
      <c r="C106" s="132"/>
      <c r="D106" s="133"/>
      <c r="E106" s="134"/>
      <c r="F106" s="134">
        <v>206.8</v>
      </c>
      <c r="G106" s="120"/>
    </row>
    <row r="107" spans="1:7" x14ac:dyDescent="0.25">
      <c r="A107" s="136"/>
      <c r="B107" s="131" t="s">
        <v>186</v>
      </c>
      <c r="C107" s="132"/>
      <c r="D107" s="133"/>
      <c r="E107" s="134"/>
      <c r="F107" s="134">
        <v>4571.3100000000004</v>
      </c>
      <c r="G107" s="120"/>
    </row>
    <row r="108" spans="1:7" ht="26.25" x14ac:dyDescent="0.25">
      <c r="A108" s="136"/>
      <c r="B108" s="127" t="s">
        <v>224</v>
      </c>
      <c r="C108" s="137"/>
      <c r="D108" s="129"/>
      <c r="E108" s="125"/>
      <c r="F108" s="125">
        <v>5375.43</v>
      </c>
      <c r="G108" s="120"/>
    </row>
    <row r="109" spans="1:7" x14ac:dyDescent="0.25">
      <c r="A109" s="136"/>
      <c r="B109" s="131" t="s">
        <v>225</v>
      </c>
      <c r="C109" s="132"/>
      <c r="D109" s="133"/>
      <c r="E109" s="134"/>
      <c r="F109" s="134">
        <v>4809.25</v>
      </c>
      <c r="G109" s="120"/>
    </row>
    <row r="110" spans="1:7" s="70" customFormat="1" x14ac:dyDescent="0.25">
      <c r="A110" s="136"/>
      <c r="B110" s="131" t="s">
        <v>274</v>
      </c>
      <c r="C110" s="132"/>
      <c r="D110" s="133"/>
      <c r="E110" s="134"/>
      <c r="F110" s="134">
        <v>13.27</v>
      </c>
      <c r="G110" s="120"/>
    </row>
    <row r="111" spans="1:7" ht="26.25" x14ac:dyDescent="0.25">
      <c r="A111" s="136"/>
      <c r="B111" s="131" t="s">
        <v>226</v>
      </c>
      <c r="C111" s="132"/>
      <c r="D111" s="133"/>
      <c r="E111" s="134"/>
      <c r="F111" s="134">
        <v>552.91</v>
      </c>
      <c r="G111" s="120"/>
    </row>
    <row r="112" spans="1:7" ht="26.25" x14ac:dyDescent="0.25">
      <c r="A112" s="136"/>
      <c r="B112" s="127" t="s">
        <v>227</v>
      </c>
      <c r="C112" s="137"/>
      <c r="D112" s="129">
        <v>0</v>
      </c>
      <c r="E112" s="125">
        <v>200</v>
      </c>
      <c r="F112" s="125">
        <v>197.75</v>
      </c>
      <c r="G112" s="120">
        <f>F112/E112*100</f>
        <v>98.875</v>
      </c>
    </row>
    <row r="113" spans="1:7" s="70" customFormat="1" ht="26.25" x14ac:dyDescent="0.25">
      <c r="A113" s="136"/>
      <c r="B113" s="131" t="s">
        <v>193</v>
      </c>
      <c r="C113" s="137"/>
      <c r="D113" s="129"/>
      <c r="E113" s="125"/>
      <c r="F113" s="134">
        <v>152.94</v>
      </c>
      <c r="G113" s="120"/>
    </row>
    <row r="114" spans="1:7" x14ac:dyDescent="0.25">
      <c r="A114" s="136"/>
      <c r="B114" s="131" t="s">
        <v>228</v>
      </c>
      <c r="C114" s="132"/>
      <c r="D114" s="133"/>
      <c r="E114" s="134"/>
      <c r="F114" s="134">
        <v>44.81</v>
      </c>
      <c r="G114" s="120"/>
    </row>
    <row r="115" spans="1:7" ht="26.25" x14ac:dyDescent="0.25">
      <c r="A115" s="136"/>
      <c r="B115" s="127" t="s">
        <v>229</v>
      </c>
      <c r="C115" s="137"/>
      <c r="D115" s="129">
        <v>265.45</v>
      </c>
      <c r="E115" s="125">
        <v>280</v>
      </c>
      <c r="F115" s="125">
        <v>279.68</v>
      </c>
      <c r="G115" s="120">
        <f>F115/E115*100</f>
        <v>99.885714285714286</v>
      </c>
    </row>
    <row r="116" spans="1:7" ht="26.25" x14ac:dyDescent="0.25">
      <c r="A116" s="138"/>
      <c r="B116" s="131" t="s">
        <v>230</v>
      </c>
      <c r="C116" s="137"/>
      <c r="D116" s="129"/>
      <c r="E116" s="125"/>
      <c r="F116" s="134">
        <v>279.68</v>
      </c>
      <c r="G116" s="120"/>
    </row>
    <row r="117" spans="1:7" s="245" customFormat="1" ht="27" x14ac:dyDescent="0.25">
      <c r="A117" s="254">
        <v>41</v>
      </c>
      <c r="B117" s="248" t="s">
        <v>54</v>
      </c>
      <c r="C117" s="140"/>
      <c r="D117" s="129"/>
      <c r="E117" s="125"/>
      <c r="F117" s="125"/>
      <c r="G117" s="120"/>
    </row>
    <row r="118" spans="1:7" x14ac:dyDescent="0.25">
      <c r="A118" s="156"/>
      <c r="B118" s="127" t="s">
        <v>166</v>
      </c>
      <c r="C118" s="137"/>
      <c r="D118" s="129">
        <f>D119+D121</f>
        <v>663.62</v>
      </c>
      <c r="E118" s="125">
        <v>663.62</v>
      </c>
      <c r="F118" s="125">
        <v>367.67</v>
      </c>
      <c r="G118" s="120">
        <f>F118/E118*100</f>
        <v>55.403694885627317</v>
      </c>
    </row>
    <row r="119" spans="1:7" x14ac:dyDescent="0.25">
      <c r="A119" s="156"/>
      <c r="B119" s="127" t="s">
        <v>287</v>
      </c>
      <c r="C119" s="137"/>
      <c r="D119" s="129">
        <v>265.45</v>
      </c>
      <c r="E119" s="125">
        <v>265.45</v>
      </c>
      <c r="F119" s="125">
        <v>0</v>
      </c>
      <c r="G119" s="120">
        <f>F119/D119</f>
        <v>0</v>
      </c>
    </row>
    <row r="120" spans="1:7" x14ac:dyDescent="0.25">
      <c r="A120" s="157"/>
      <c r="B120" s="131" t="s">
        <v>186</v>
      </c>
      <c r="C120" s="132"/>
      <c r="D120" s="133"/>
      <c r="E120" s="134"/>
      <c r="F120" s="134">
        <v>0</v>
      </c>
      <c r="G120" s="120"/>
    </row>
    <row r="121" spans="1:7" ht="26.25" x14ac:dyDescent="0.25">
      <c r="A121" s="156"/>
      <c r="B121" s="127" t="s">
        <v>231</v>
      </c>
      <c r="C121" s="137"/>
      <c r="D121" s="129">
        <v>398.17</v>
      </c>
      <c r="E121" s="125">
        <v>398.17</v>
      </c>
      <c r="F121" s="125">
        <v>367.67</v>
      </c>
      <c r="G121" s="120">
        <f>F121/E121*100</f>
        <v>92.339955295476813</v>
      </c>
    </row>
    <row r="122" spans="1:7" ht="26.25" x14ac:dyDescent="0.25">
      <c r="A122" s="156"/>
      <c r="B122" s="131" t="s">
        <v>271</v>
      </c>
      <c r="C122" s="137"/>
      <c r="D122" s="129"/>
      <c r="E122" s="125"/>
      <c r="F122" s="125">
        <v>367.67</v>
      </c>
      <c r="G122" s="120"/>
    </row>
    <row r="123" spans="1:7" s="245" customFormat="1" x14ac:dyDescent="0.25">
      <c r="A123" s="254">
        <v>57</v>
      </c>
      <c r="B123" s="248" t="s">
        <v>49</v>
      </c>
      <c r="C123" s="140"/>
      <c r="D123" s="129"/>
      <c r="E123" s="125"/>
      <c r="F123" s="125"/>
      <c r="G123" s="120"/>
    </row>
    <row r="124" spans="1:7" x14ac:dyDescent="0.25">
      <c r="A124" s="141"/>
      <c r="B124" s="158" t="s">
        <v>166</v>
      </c>
      <c r="C124" s="159"/>
      <c r="D124" s="129">
        <f>D125+D141+D137</f>
        <v>38323.71</v>
      </c>
      <c r="E124" s="125">
        <f>E125+E137+E141</f>
        <v>226086</v>
      </c>
      <c r="F124" s="125">
        <f>F125+F137+F141</f>
        <v>225479.89</v>
      </c>
      <c r="G124" s="120">
        <f>F124/E124*100</f>
        <v>99.731911750395881</v>
      </c>
    </row>
    <row r="125" spans="1:7" x14ac:dyDescent="0.25">
      <c r="A125" s="136"/>
      <c r="B125" s="160" t="s">
        <v>208</v>
      </c>
      <c r="C125" s="161"/>
      <c r="D125" s="129">
        <v>5806.62</v>
      </c>
      <c r="E125" s="125">
        <v>190000</v>
      </c>
      <c r="F125" s="125">
        <f>F126+F128+F133</f>
        <v>189417.81</v>
      </c>
      <c r="G125" s="120">
        <f>F125/E125*100</f>
        <v>99.693584210526311</v>
      </c>
    </row>
    <row r="126" spans="1:7" ht="26.25" x14ac:dyDescent="0.25">
      <c r="A126" s="136"/>
      <c r="B126" s="160" t="s">
        <v>232</v>
      </c>
      <c r="C126" s="161"/>
      <c r="D126" s="129"/>
      <c r="E126" s="125"/>
      <c r="F126" s="125">
        <v>3464.86</v>
      </c>
      <c r="G126" s="120"/>
    </row>
    <row r="127" spans="1:7" x14ac:dyDescent="0.25">
      <c r="A127" s="162"/>
      <c r="B127" s="194" t="s">
        <v>172</v>
      </c>
      <c r="C127" s="161"/>
      <c r="D127" s="129"/>
      <c r="E127" s="125"/>
      <c r="F127" s="134">
        <v>3464.86</v>
      </c>
      <c r="G127" s="120"/>
    </row>
    <row r="128" spans="1:7" x14ac:dyDescent="0.25">
      <c r="A128" s="136"/>
      <c r="B128" s="195" t="s">
        <v>233</v>
      </c>
      <c r="C128" s="161"/>
      <c r="D128" s="129"/>
      <c r="E128" s="125"/>
      <c r="F128" s="125">
        <f>F129+F130+F131+F132</f>
        <v>179397.73</v>
      </c>
      <c r="G128" s="120"/>
    </row>
    <row r="129" spans="1:7" ht="26.25" x14ac:dyDescent="0.25">
      <c r="A129" s="136"/>
      <c r="B129" s="194" t="s">
        <v>178</v>
      </c>
      <c r="C129" s="161"/>
      <c r="D129" s="129"/>
      <c r="E129" s="125"/>
      <c r="F129" s="134">
        <v>1000.36</v>
      </c>
      <c r="G129" s="120"/>
    </row>
    <row r="130" spans="1:7" x14ac:dyDescent="0.25">
      <c r="A130" s="130"/>
      <c r="B130" s="194" t="s">
        <v>183</v>
      </c>
      <c r="C130" s="161"/>
      <c r="D130" s="129"/>
      <c r="E130" s="125"/>
      <c r="F130" s="134">
        <v>0</v>
      </c>
      <c r="G130" s="120"/>
    </row>
    <row r="131" spans="1:7" ht="26.25" x14ac:dyDescent="0.25">
      <c r="A131" s="130"/>
      <c r="B131" s="194" t="s">
        <v>234</v>
      </c>
      <c r="C131" s="161"/>
      <c r="D131" s="129"/>
      <c r="E131" s="125"/>
      <c r="F131" s="134">
        <f>2019.61</f>
        <v>2019.61</v>
      </c>
      <c r="G131" s="120"/>
    </row>
    <row r="132" spans="1:7" x14ac:dyDescent="0.25">
      <c r="A132" s="130"/>
      <c r="B132" s="194" t="s">
        <v>235</v>
      </c>
      <c r="C132" s="161"/>
      <c r="D132" s="129"/>
      <c r="E132" s="125"/>
      <c r="F132" s="134">
        <f>176030.54+347.22</f>
        <v>176377.76</v>
      </c>
      <c r="G132" s="120"/>
    </row>
    <row r="133" spans="1:7" ht="26.25" x14ac:dyDescent="0.25">
      <c r="A133" s="130"/>
      <c r="B133" s="195" t="s">
        <v>236</v>
      </c>
      <c r="C133" s="161"/>
      <c r="D133" s="129"/>
      <c r="E133" s="125"/>
      <c r="F133" s="125">
        <f>F134+F135+F136</f>
        <v>6555.22</v>
      </c>
      <c r="G133" s="120"/>
    </row>
    <row r="134" spans="1:7" x14ac:dyDescent="0.25">
      <c r="A134" s="130"/>
      <c r="B134" s="194" t="s">
        <v>237</v>
      </c>
      <c r="C134" s="161"/>
      <c r="D134" s="129"/>
      <c r="E134" s="125"/>
      <c r="F134" s="134">
        <v>2053.2800000000002</v>
      </c>
      <c r="G134" s="120"/>
    </row>
    <row r="135" spans="1:7" ht="26.25" x14ac:dyDescent="0.25">
      <c r="A135" s="130"/>
      <c r="B135" s="194" t="s">
        <v>238</v>
      </c>
      <c r="C135" s="161"/>
      <c r="D135" s="129"/>
      <c r="E135" s="125"/>
      <c r="F135" s="134">
        <v>3950.56</v>
      </c>
      <c r="G135" s="120"/>
    </row>
    <row r="136" spans="1:7" ht="26.25" x14ac:dyDescent="0.25">
      <c r="A136" s="130"/>
      <c r="B136" s="194" t="s">
        <v>239</v>
      </c>
      <c r="C136" s="161"/>
      <c r="D136" s="129"/>
      <c r="E136" s="125"/>
      <c r="F136" s="134">
        <v>551.38</v>
      </c>
      <c r="G136" s="120"/>
    </row>
    <row r="137" spans="1:7" x14ac:dyDescent="0.25">
      <c r="A137" s="139"/>
      <c r="B137" s="196" t="s">
        <v>192</v>
      </c>
      <c r="C137" s="161"/>
      <c r="D137" s="129">
        <v>0</v>
      </c>
      <c r="E137" s="125">
        <v>2150</v>
      </c>
      <c r="F137" s="125">
        <v>2126.44</v>
      </c>
      <c r="G137" s="120">
        <f>F137/E137*100</f>
        <v>98.904186046511626</v>
      </c>
    </row>
    <row r="138" spans="1:7" ht="18" customHeight="1" x14ac:dyDescent="0.25">
      <c r="A138" s="136"/>
      <c r="B138" s="197" t="s">
        <v>270</v>
      </c>
      <c r="C138" s="150"/>
      <c r="D138" s="129"/>
      <c r="E138" s="125"/>
      <c r="F138" s="134">
        <v>2126.44</v>
      </c>
      <c r="G138" s="120"/>
    </row>
    <row r="139" spans="1:7" ht="26.25" x14ac:dyDescent="0.25">
      <c r="A139" s="136"/>
      <c r="B139" s="197" t="s">
        <v>193</v>
      </c>
      <c r="C139" s="198"/>
      <c r="D139" s="133"/>
      <c r="E139" s="134"/>
      <c r="F139" s="134"/>
      <c r="G139" s="135"/>
    </row>
    <row r="140" spans="1:7" x14ac:dyDescent="0.25">
      <c r="A140" s="136"/>
      <c r="B140" s="197" t="s">
        <v>194</v>
      </c>
      <c r="C140" s="198"/>
      <c r="D140" s="133"/>
      <c r="E140" s="134"/>
      <c r="F140" s="134">
        <v>2126.44</v>
      </c>
      <c r="G140" s="135"/>
    </row>
    <row r="141" spans="1:7" ht="26.25" x14ac:dyDescent="0.25">
      <c r="A141" s="130"/>
      <c r="B141" s="195" t="s">
        <v>240</v>
      </c>
      <c r="C141" s="161"/>
      <c r="D141" s="129">
        <v>32517.09</v>
      </c>
      <c r="E141" s="125">
        <v>33936</v>
      </c>
      <c r="F141" s="125">
        <v>33935.64</v>
      </c>
      <c r="G141" s="120">
        <f>F141/E141*100</f>
        <v>99.998939179632245</v>
      </c>
    </row>
    <row r="142" spans="1:7" ht="26.25" x14ac:dyDescent="0.25">
      <c r="A142" s="136"/>
      <c r="B142" s="195" t="s">
        <v>241</v>
      </c>
      <c r="C142" s="161"/>
      <c r="D142" s="129"/>
      <c r="E142" s="125"/>
      <c r="F142" s="125">
        <v>33935.64</v>
      </c>
      <c r="G142" s="120"/>
    </row>
    <row r="143" spans="1:7" ht="26.25" x14ac:dyDescent="0.25">
      <c r="A143" s="136"/>
      <c r="B143" s="194" t="s">
        <v>242</v>
      </c>
      <c r="C143" s="161"/>
      <c r="D143" s="129"/>
      <c r="E143" s="125"/>
      <c r="F143" s="125">
        <v>3667.35</v>
      </c>
      <c r="G143" s="120"/>
    </row>
    <row r="144" spans="1:7" ht="26.25" x14ac:dyDescent="0.25">
      <c r="A144" s="136"/>
      <c r="B144" s="194" t="s">
        <v>243</v>
      </c>
      <c r="C144" s="161"/>
      <c r="D144" s="129"/>
      <c r="E144" s="125"/>
      <c r="F144" s="125">
        <v>30268.29</v>
      </c>
      <c r="G144" s="120"/>
    </row>
    <row r="145" spans="1:7" s="245" customFormat="1" x14ac:dyDescent="0.25">
      <c r="A145" s="139">
        <v>6103</v>
      </c>
      <c r="B145" s="123" t="s">
        <v>57</v>
      </c>
      <c r="C145" s="185"/>
      <c r="D145" s="129"/>
      <c r="E145" s="125"/>
      <c r="F145" s="125"/>
      <c r="G145" s="120"/>
    </row>
    <row r="146" spans="1:7" x14ac:dyDescent="0.25">
      <c r="A146" s="156"/>
      <c r="B146" s="127" t="s">
        <v>244</v>
      </c>
      <c r="C146" s="137"/>
      <c r="D146" s="129">
        <v>119.45</v>
      </c>
      <c r="E146" s="125">
        <v>1511.57</v>
      </c>
      <c r="F146" s="125">
        <v>1315.94</v>
      </c>
      <c r="G146" s="120">
        <f>F146/E146*100</f>
        <v>87.057827292153206</v>
      </c>
    </row>
    <row r="147" spans="1:7" x14ac:dyDescent="0.25">
      <c r="A147" s="156"/>
      <c r="B147" s="127" t="s">
        <v>208</v>
      </c>
      <c r="C147" s="137"/>
      <c r="D147" s="129">
        <v>119.45</v>
      </c>
      <c r="E147" s="125">
        <v>1511.57</v>
      </c>
      <c r="F147" s="125">
        <v>1315.94</v>
      </c>
      <c r="G147" s="120">
        <f>F147/E147*100</f>
        <v>87.057827292153206</v>
      </c>
    </row>
    <row r="148" spans="1:7" ht="26.25" x14ac:dyDescent="0.25">
      <c r="A148" s="130"/>
      <c r="B148" s="127" t="s">
        <v>245</v>
      </c>
      <c r="C148" s="137"/>
      <c r="D148" s="129"/>
      <c r="E148" s="125"/>
      <c r="F148" s="125">
        <v>163.47999999999999</v>
      </c>
      <c r="G148" s="120"/>
    </row>
    <row r="149" spans="1:7" x14ac:dyDescent="0.25">
      <c r="A149" s="130"/>
      <c r="B149" s="131" t="s">
        <v>246</v>
      </c>
      <c r="C149" s="137"/>
      <c r="D149" s="129"/>
      <c r="E149" s="125"/>
      <c r="F149" s="134">
        <v>163.47999999999999</v>
      </c>
      <c r="G149" s="120"/>
    </row>
    <row r="150" spans="1:7" ht="26.25" x14ac:dyDescent="0.25">
      <c r="A150" s="130"/>
      <c r="B150" s="127" t="s">
        <v>232</v>
      </c>
      <c r="C150" s="137"/>
      <c r="D150" s="129"/>
      <c r="E150" s="125"/>
      <c r="F150" s="125">
        <v>820.94</v>
      </c>
      <c r="G150" s="120"/>
    </row>
    <row r="151" spans="1:7" x14ac:dyDescent="0.25">
      <c r="A151" s="162"/>
      <c r="B151" s="131" t="s">
        <v>247</v>
      </c>
      <c r="C151" s="144"/>
      <c r="D151" s="129"/>
      <c r="E151" s="125"/>
      <c r="F151" s="134">
        <v>211.24</v>
      </c>
      <c r="G151" s="120"/>
    </row>
    <row r="152" spans="1:7" x14ac:dyDescent="0.25">
      <c r="A152" s="130"/>
      <c r="B152" s="301" t="s">
        <v>248</v>
      </c>
      <c r="C152" s="150"/>
      <c r="D152" s="129"/>
      <c r="E152" s="125"/>
      <c r="F152" s="134">
        <v>609.70000000000005</v>
      </c>
      <c r="G152" s="120"/>
    </row>
    <row r="153" spans="1:7" x14ac:dyDescent="0.25">
      <c r="A153" s="130"/>
      <c r="B153" s="165" t="s">
        <v>233</v>
      </c>
      <c r="C153" s="166"/>
      <c r="D153" s="129"/>
      <c r="E153" s="125"/>
      <c r="F153" s="125">
        <v>331.52</v>
      </c>
      <c r="G153" s="120"/>
    </row>
    <row r="154" spans="1:7" ht="27" thickBot="1" x14ac:dyDescent="0.3">
      <c r="A154" s="218"/>
      <c r="B154" s="220" t="s">
        <v>249</v>
      </c>
      <c r="C154" s="144"/>
      <c r="D154" s="145"/>
      <c r="E154" s="146"/>
      <c r="F154" s="163">
        <v>331.52</v>
      </c>
      <c r="G154" s="169"/>
    </row>
    <row r="155" spans="1:7" ht="15.75" thickBot="1" x14ac:dyDescent="0.3">
      <c r="A155" s="204">
        <v>9231</v>
      </c>
      <c r="B155" s="210" t="s">
        <v>56</v>
      </c>
      <c r="C155" s="211"/>
      <c r="D155" s="212">
        <v>955.6</v>
      </c>
      <c r="E155" s="213"/>
      <c r="F155" s="223"/>
      <c r="G155" s="224"/>
    </row>
    <row r="156" spans="1:7" x14ac:dyDescent="0.25">
      <c r="A156" s="221"/>
      <c r="B156" s="122" t="s">
        <v>166</v>
      </c>
      <c r="C156" s="154"/>
      <c r="D156" s="124">
        <v>955.6</v>
      </c>
      <c r="E156" s="155">
        <v>2543.2199999999998</v>
      </c>
      <c r="F156" s="265">
        <v>2543.2199999999998</v>
      </c>
      <c r="G156" s="222">
        <f>F156/E156*100</f>
        <v>100</v>
      </c>
    </row>
    <row r="157" spans="1:7" x14ac:dyDescent="0.25">
      <c r="A157" s="156"/>
      <c r="B157" s="122" t="s">
        <v>287</v>
      </c>
      <c r="C157" s="137"/>
      <c r="D157" s="129">
        <v>955.6</v>
      </c>
      <c r="E157" s="125">
        <v>2543.2199999999998</v>
      </c>
      <c r="F157" s="167">
        <v>2543.2199999999998</v>
      </c>
      <c r="G157" s="168">
        <f>F157/E157*100</f>
        <v>100</v>
      </c>
    </row>
    <row r="158" spans="1:7" ht="27" thickBot="1" x14ac:dyDescent="0.3">
      <c r="A158" s="218"/>
      <c r="B158" s="219" t="s">
        <v>280</v>
      </c>
      <c r="C158" s="144"/>
      <c r="D158" s="145"/>
      <c r="E158" s="146"/>
      <c r="F158" s="163">
        <v>2543.2199999999998</v>
      </c>
      <c r="G158" s="282"/>
    </row>
    <row r="159" spans="1:7" ht="27" thickBot="1" x14ac:dyDescent="0.3">
      <c r="A159" s="209" t="s">
        <v>250</v>
      </c>
      <c r="B159" s="210" t="s">
        <v>251</v>
      </c>
      <c r="C159" s="211"/>
      <c r="D159" s="212"/>
      <c r="E159" s="213"/>
      <c r="F159" s="213"/>
      <c r="G159" s="214"/>
    </row>
    <row r="160" spans="1:7" s="245" customFormat="1" x14ac:dyDescent="0.25">
      <c r="A160" s="257">
        <v>31</v>
      </c>
      <c r="B160" s="122" t="s">
        <v>51</v>
      </c>
      <c r="C160" s="185"/>
      <c r="D160" s="124"/>
      <c r="E160" s="155"/>
      <c r="F160" s="155"/>
      <c r="G160" s="253"/>
    </row>
    <row r="161" spans="1:7" ht="26.25" x14ac:dyDescent="0.25">
      <c r="A161" s="136"/>
      <c r="B161" s="123" t="s">
        <v>283</v>
      </c>
      <c r="C161" s="140"/>
      <c r="D161" s="129">
        <v>9051.7000000000007</v>
      </c>
      <c r="E161" s="125">
        <v>6350</v>
      </c>
      <c r="F161" s="125">
        <f>F162</f>
        <v>6349.95</v>
      </c>
      <c r="G161" s="120">
        <f>F161/E161*100</f>
        <v>99.999212598425189</v>
      </c>
    </row>
    <row r="162" spans="1:7" ht="39" x14ac:dyDescent="0.25">
      <c r="A162" s="136"/>
      <c r="B162" s="127" t="s">
        <v>284</v>
      </c>
      <c r="C162" s="137"/>
      <c r="D162" s="129">
        <v>9051.7000000000007</v>
      </c>
      <c r="E162" s="125">
        <v>6350</v>
      </c>
      <c r="F162" s="125">
        <f>F163+F168</f>
        <v>6349.95</v>
      </c>
      <c r="G162" s="120">
        <f>F162/E162*100</f>
        <v>99.999212598425189</v>
      </c>
    </row>
    <row r="163" spans="1:7" x14ac:dyDescent="0.25">
      <c r="A163" s="162"/>
      <c r="B163" s="127" t="s">
        <v>291</v>
      </c>
      <c r="C163" s="137"/>
      <c r="D163" s="129"/>
      <c r="E163" s="125"/>
      <c r="F163" s="125">
        <f>F164+F165+F166+F167</f>
        <v>6023.04</v>
      </c>
      <c r="G163" s="120"/>
    </row>
    <row r="164" spans="1:7" ht="26.25" x14ac:dyDescent="0.25">
      <c r="A164" s="136"/>
      <c r="B164" s="131" t="s">
        <v>196</v>
      </c>
      <c r="C164" s="137"/>
      <c r="D164" s="129"/>
      <c r="E164" s="125"/>
      <c r="F164" s="134">
        <f>12539.5-10172.9</f>
        <v>2366.6000000000004</v>
      </c>
      <c r="G164" s="120"/>
    </row>
    <row r="165" spans="1:7" ht="26.25" x14ac:dyDescent="0.25">
      <c r="A165" s="136"/>
      <c r="B165" s="131" t="s">
        <v>252</v>
      </c>
      <c r="C165" s="137"/>
      <c r="D165" s="129"/>
      <c r="E165" s="125"/>
      <c r="F165" s="134">
        <v>277.27999999999997</v>
      </c>
      <c r="G165" s="120"/>
    </row>
    <row r="166" spans="1:7" ht="26.25" x14ac:dyDescent="0.25">
      <c r="A166" s="136"/>
      <c r="B166" s="131" t="s">
        <v>253</v>
      </c>
      <c r="C166" s="137"/>
      <c r="D166" s="129"/>
      <c r="E166" s="125"/>
      <c r="F166" s="134">
        <v>900.24</v>
      </c>
      <c r="G166" s="120"/>
    </row>
    <row r="167" spans="1:7" ht="26.25" x14ac:dyDescent="0.25">
      <c r="A167" s="130"/>
      <c r="B167" s="131" t="s">
        <v>197</v>
      </c>
      <c r="C167" s="137"/>
      <c r="D167" s="129"/>
      <c r="E167" s="125"/>
      <c r="F167" s="134">
        <v>2478.92</v>
      </c>
      <c r="G167" s="120"/>
    </row>
    <row r="168" spans="1:7" s="70" customFormat="1" x14ac:dyDescent="0.25">
      <c r="A168" s="130"/>
      <c r="B168" s="127" t="s">
        <v>276</v>
      </c>
      <c r="C168" s="137"/>
      <c r="D168" s="129"/>
      <c r="E168" s="125"/>
      <c r="F168" s="125">
        <v>326.91000000000003</v>
      </c>
      <c r="G168" s="120"/>
    </row>
    <row r="169" spans="1:7" x14ac:dyDescent="0.25">
      <c r="A169" s="136"/>
      <c r="B169" s="131" t="s">
        <v>198</v>
      </c>
      <c r="C169" s="137"/>
      <c r="D169" s="129"/>
      <c r="E169" s="125"/>
      <c r="F169" s="134">
        <v>326.91000000000003</v>
      </c>
      <c r="G169" s="120"/>
    </row>
    <row r="170" spans="1:7" s="245" customFormat="1" x14ac:dyDescent="0.25">
      <c r="A170" s="139">
        <v>57</v>
      </c>
      <c r="B170" s="123" t="s">
        <v>48</v>
      </c>
      <c r="C170" s="258"/>
      <c r="D170" s="259"/>
      <c r="E170" s="260"/>
      <c r="F170" s="260"/>
      <c r="G170" s="261"/>
    </row>
    <row r="171" spans="1:7" ht="26.25" x14ac:dyDescent="0.25">
      <c r="A171" s="130"/>
      <c r="B171" s="160" t="s">
        <v>283</v>
      </c>
      <c r="C171" s="161"/>
      <c r="D171" s="129">
        <v>7697.92</v>
      </c>
      <c r="E171" s="125">
        <v>4800</v>
      </c>
      <c r="F171" s="125">
        <v>4732.82</v>
      </c>
      <c r="G171" s="120">
        <f>F171/E171*100</f>
        <v>98.600416666666661</v>
      </c>
    </row>
    <row r="172" spans="1:7" ht="39" x14ac:dyDescent="0.25">
      <c r="A172" s="130"/>
      <c r="B172" s="160" t="s">
        <v>284</v>
      </c>
      <c r="C172" s="161"/>
      <c r="D172" s="129">
        <v>7697.92</v>
      </c>
      <c r="E172" s="125">
        <v>4800</v>
      </c>
      <c r="F172" s="125">
        <v>4732.82</v>
      </c>
      <c r="G172" s="120">
        <f>F172/E172*100</f>
        <v>98.600416666666661</v>
      </c>
    </row>
    <row r="173" spans="1:7" s="70" customFormat="1" x14ac:dyDescent="0.25">
      <c r="A173" s="130"/>
      <c r="B173" s="228" t="s">
        <v>275</v>
      </c>
      <c r="C173" s="229"/>
      <c r="D173" s="129"/>
      <c r="E173" s="125"/>
      <c r="F173" s="125">
        <v>583.58000000000004</v>
      </c>
      <c r="G173" s="120"/>
    </row>
    <row r="174" spans="1:7" ht="26.25" x14ac:dyDescent="0.25">
      <c r="A174" s="130"/>
      <c r="B174" s="131" t="s">
        <v>254</v>
      </c>
      <c r="C174" s="137"/>
      <c r="D174" s="133"/>
      <c r="E174" s="134"/>
      <c r="F174" s="134">
        <v>533.58000000000004</v>
      </c>
      <c r="G174" s="120"/>
    </row>
    <row r="175" spans="1:7" s="70" customFormat="1" x14ac:dyDescent="0.25">
      <c r="A175" s="130"/>
      <c r="B175" s="143" t="s">
        <v>276</v>
      </c>
      <c r="C175" s="144"/>
      <c r="D175" s="133"/>
      <c r="E175" s="134"/>
      <c r="F175" s="125">
        <v>4194.24</v>
      </c>
      <c r="G175" s="120"/>
    </row>
    <row r="176" spans="1:7" x14ac:dyDescent="0.25">
      <c r="A176" s="136"/>
      <c r="B176" s="164" t="s">
        <v>198</v>
      </c>
      <c r="C176" s="144"/>
      <c r="D176" s="133"/>
      <c r="E176" s="134"/>
      <c r="F176" s="134">
        <v>4149.24</v>
      </c>
      <c r="G176" s="120"/>
    </row>
    <row r="177" spans="1:11" x14ac:dyDescent="0.25">
      <c r="A177" s="170">
        <v>9231</v>
      </c>
      <c r="B177" s="171" t="s">
        <v>61</v>
      </c>
      <c r="C177" s="172"/>
      <c r="D177" s="173"/>
      <c r="E177" s="118"/>
      <c r="F177" s="174"/>
      <c r="G177" s="193"/>
    </row>
    <row r="178" spans="1:11" ht="26.25" x14ac:dyDescent="0.25">
      <c r="A178" s="139"/>
      <c r="B178" s="152" t="s">
        <v>283</v>
      </c>
      <c r="C178" s="175"/>
      <c r="D178" s="268">
        <v>3822.42</v>
      </c>
      <c r="E178" s="125">
        <v>10172.9</v>
      </c>
      <c r="F178" s="167">
        <v>10172.9</v>
      </c>
      <c r="G178" s="168">
        <f>F178/E178*100</f>
        <v>100</v>
      </c>
    </row>
    <row r="179" spans="1:11" ht="39" x14ac:dyDescent="0.25">
      <c r="A179" s="139"/>
      <c r="B179" s="152" t="s">
        <v>284</v>
      </c>
      <c r="C179" s="175"/>
      <c r="D179" s="268">
        <v>3822.42</v>
      </c>
      <c r="E179" s="125">
        <v>10172.9</v>
      </c>
      <c r="F179" s="125">
        <v>10172.9</v>
      </c>
      <c r="G179" s="168">
        <f>F179/E179*100</f>
        <v>100</v>
      </c>
    </row>
    <row r="180" spans="1:11" ht="27" thickBot="1" x14ac:dyDescent="0.3">
      <c r="A180" s="200"/>
      <c r="B180" s="177" t="s">
        <v>255</v>
      </c>
      <c r="C180" s="203"/>
      <c r="D180" s="269"/>
      <c r="E180" s="163"/>
      <c r="F180" s="264">
        <v>10172.9</v>
      </c>
      <c r="G180" s="147"/>
    </row>
    <row r="181" spans="1:11" ht="27" thickBot="1" x14ac:dyDescent="0.3">
      <c r="A181" s="204" t="s">
        <v>60</v>
      </c>
      <c r="B181" s="205" t="s">
        <v>35</v>
      </c>
      <c r="C181" s="206"/>
      <c r="D181" s="270"/>
      <c r="E181" s="207"/>
      <c r="F181" s="207"/>
      <c r="G181" s="208"/>
    </row>
    <row r="182" spans="1:11" x14ac:dyDescent="0.25">
      <c r="A182" s="115" t="s">
        <v>256</v>
      </c>
      <c r="B182" s="116" t="s">
        <v>257</v>
      </c>
      <c r="C182" s="116"/>
      <c r="D182" s="117"/>
      <c r="E182" s="201"/>
      <c r="F182" s="201"/>
      <c r="G182" s="202"/>
    </row>
    <row r="183" spans="1:11" s="245" customFormat="1" x14ac:dyDescent="0.25">
      <c r="A183" s="178">
        <v>11</v>
      </c>
      <c r="B183" s="123" t="s">
        <v>11</v>
      </c>
      <c r="C183" s="123"/>
      <c r="D183" s="129"/>
      <c r="E183" s="125"/>
      <c r="F183" s="125"/>
      <c r="G183" s="120"/>
    </row>
    <row r="184" spans="1:11" x14ac:dyDescent="0.25">
      <c r="A184" s="178"/>
      <c r="B184" s="123" t="s">
        <v>244</v>
      </c>
      <c r="C184" s="123"/>
      <c r="D184" s="129">
        <v>62021.37</v>
      </c>
      <c r="E184" s="125">
        <f>E185+E192</f>
        <v>74181</v>
      </c>
      <c r="F184" s="125">
        <f>F185+F192</f>
        <v>74127.899999999994</v>
      </c>
      <c r="G184" s="120">
        <f>F184/E184*100</f>
        <v>99.928418328143323</v>
      </c>
    </row>
    <row r="185" spans="1:11" x14ac:dyDescent="0.25">
      <c r="A185" s="162"/>
      <c r="B185" s="123" t="s">
        <v>288</v>
      </c>
      <c r="C185" s="123"/>
      <c r="D185" s="129">
        <v>60136.25</v>
      </c>
      <c r="E185" s="125">
        <v>71900</v>
      </c>
      <c r="F185" s="125">
        <f>F186+F188+F190</f>
        <v>71847.87</v>
      </c>
      <c r="G185" s="120">
        <f>F185/E185*100</f>
        <v>99.92749652294853</v>
      </c>
      <c r="I185" s="243"/>
      <c r="J185" s="35"/>
    </row>
    <row r="186" spans="1:11" x14ac:dyDescent="0.25">
      <c r="A186" s="136"/>
      <c r="B186" s="127" t="s">
        <v>202</v>
      </c>
      <c r="C186" s="137"/>
      <c r="D186" s="129"/>
      <c r="E186" s="125"/>
      <c r="F186" s="125">
        <v>56892.53</v>
      </c>
      <c r="G186" s="120"/>
    </row>
    <row r="187" spans="1:11" x14ac:dyDescent="0.25">
      <c r="A187" s="130"/>
      <c r="B187" s="131" t="s">
        <v>203</v>
      </c>
      <c r="C187" s="137"/>
      <c r="D187" s="129"/>
      <c r="E187" s="125"/>
      <c r="F187" s="134">
        <v>56892.53</v>
      </c>
      <c r="G187" s="120"/>
    </row>
    <row r="188" spans="1:11" ht="26.25" x14ac:dyDescent="0.25">
      <c r="A188" s="136"/>
      <c r="B188" s="127" t="s">
        <v>204</v>
      </c>
      <c r="C188" s="137"/>
      <c r="D188" s="129"/>
      <c r="E188" s="125"/>
      <c r="F188" s="134">
        <v>5568.05</v>
      </c>
      <c r="G188" s="120"/>
    </row>
    <row r="189" spans="1:11" ht="26.25" x14ac:dyDescent="0.25">
      <c r="A189" s="130"/>
      <c r="B189" s="131" t="s">
        <v>205</v>
      </c>
      <c r="C189" s="137"/>
      <c r="D189" s="129"/>
      <c r="E189" s="125"/>
      <c r="F189" s="134">
        <v>5568.05</v>
      </c>
      <c r="G189" s="120"/>
    </row>
    <row r="190" spans="1:11" ht="39" x14ac:dyDescent="0.25">
      <c r="A190" s="136"/>
      <c r="B190" s="127" t="s">
        <v>258</v>
      </c>
      <c r="C190" s="137"/>
      <c r="D190" s="129"/>
      <c r="E190" s="125"/>
      <c r="F190" s="134">
        <v>9387.2900000000009</v>
      </c>
      <c r="G190" s="120"/>
    </row>
    <row r="191" spans="1:11" ht="39" x14ac:dyDescent="0.25">
      <c r="A191" s="136"/>
      <c r="B191" s="131" t="s">
        <v>259</v>
      </c>
      <c r="C191" s="137"/>
      <c r="D191" s="129"/>
      <c r="E191" s="125"/>
      <c r="F191" s="134">
        <v>9387.2900000000009</v>
      </c>
      <c r="G191" s="120"/>
      <c r="J191" s="35"/>
    </row>
    <row r="192" spans="1:11" x14ac:dyDescent="0.25">
      <c r="A192" s="141"/>
      <c r="B192" s="127" t="s">
        <v>208</v>
      </c>
      <c r="C192" s="137"/>
      <c r="D192" s="129">
        <v>1858.12</v>
      </c>
      <c r="E192" s="125">
        <v>2281</v>
      </c>
      <c r="F192" s="125">
        <v>2280.0300000000002</v>
      </c>
      <c r="G192" s="120">
        <f>F192/E192*100</f>
        <v>99.957474791758003</v>
      </c>
      <c r="J192" s="35"/>
      <c r="K192" s="35"/>
    </row>
    <row r="193" spans="1:11" ht="26.25" x14ac:dyDescent="0.25">
      <c r="A193" s="141"/>
      <c r="B193" s="127" t="s">
        <v>209</v>
      </c>
      <c r="C193" s="137"/>
      <c r="D193" s="129"/>
      <c r="E193" s="125"/>
      <c r="F193" s="134">
        <v>2280.0300000000002</v>
      </c>
      <c r="G193" s="120"/>
    </row>
    <row r="194" spans="1:11" ht="15.75" thickBot="1" x14ac:dyDescent="0.3">
      <c r="A194" s="148"/>
      <c r="B194" s="164" t="s">
        <v>210</v>
      </c>
      <c r="C194" s="144"/>
      <c r="D194" s="145"/>
      <c r="E194" s="146"/>
      <c r="F194" s="163">
        <v>2280.0300000000002</v>
      </c>
      <c r="G194" s="169"/>
    </row>
    <row r="195" spans="1:11" ht="27" thickBot="1" x14ac:dyDescent="0.3">
      <c r="A195" s="209" t="s">
        <v>37</v>
      </c>
      <c r="B195" s="210" t="s">
        <v>36</v>
      </c>
      <c r="C195" s="279"/>
      <c r="D195" s="281"/>
      <c r="E195" s="212"/>
      <c r="F195" s="280"/>
      <c r="G195" s="214"/>
    </row>
    <row r="196" spans="1:11" s="245" customFormat="1" x14ac:dyDescent="0.25">
      <c r="A196" s="257">
        <v>11</v>
      </c>
      <c r="B196" s="122" t="s">
        <v>11</v>
      </c>
      <c r="C196" s="185"/>
      <c r="D196" s="124"/>
      <c r="E196" s="155"/>
      <c r="F196" s="155"/>
      <c r="G196" s="253"/>
    </row>
    <row r="197" spans="1:11" ht="26.25" x14ac:dyDescent="0.25">
      <c r="A197" s="136"/>
      <c r="B197" s="127" t="s">
        <v>290</v>
      </c>
      <c r="C197" s="137"/>
      <c r="D197" s="129">
        <v>41144.07</v>
      </c>
      <c r="E197" s="125">
        <v>43654.62</v>
      </c>
      <c r="F197" s="125">
        <v>43654.62</v>
      </c>
      <c r="G197" s="120">
        <f>F197/E197*100</f>
        <v>100</v>
      </c>
      <c r="K197" s="35"/>
    </row>
    <row r="198" spans="1:11" ht="27" thickBot="1" x14ac:dyDescent="0.3">
      <c r="A198" s="187"/>
      <c r="B198" s="164" t="s">
        <v>260</v>
      </c>
      <c r="C198" s="144"/>
      <c r="D198" s="145"/>
      <c r="E198" s="146"/>
      <c r="F198" s="163">
        <v>43654.62</v>
      </c>
      <c r="G198" s="169">
        <v>0</v>
      </c>
    </row>
    <row r="199" spans="1:11" ht="27" thickBot="1" x14ac:dyDescent="0.3">
      <c r="A199" s="209" t="s">
        <v>45</v>
      </c>
      <c r="B199" s="210" t="s">
        <v>46</v>
      </c>
      <c r="C199" s="211"/>
      <c r="D199" s="212"/>
      <c r="E199" s="213"/>
      <c r="F199" s="213"/>
      <c r="G199" s="214"/>
    </row>
    <row r="200" spans="1:11" s="245" customFormat="1" x14ac:dyDescent="0.25">
      <c r="A200" s="251">
        <v>5402</v>
      </c>
      <c r="B200" s="247" t="s">
        <v>62</v>
      </c>
      <c r="C200" s="252"/>
      <c r="D200" s="249"/>
      <c r="E200" s="253"/>
      <c r="F200" s="253"/>
      <c r="G200" s="253"/>
    </row>
    <row r="201" spans="1:11" x14ac:dyDescent="0.25">
      <c r="A201" s="156"/>
      <c r="B201" s="123" t="s">
        <v>289</v>
      </c>
      <c r="C201" s="140"/>
      <c r="D201" s="129">
        <v>24881.81</v>
      </c>
      <c r="E201" s="125">
        <v>10800</v>
      </c>
      <c r="F201" s="167">
        <f>F202</f>
        <v>10607.25</v>
      </c>
      <c r="G201" s="120">
        <f>F201/E201*100</f>
        <v>98.215277777777771</v>
      </c>
    </row>
    <row r="202" spans="1:11" x14ac:dyDescent="0.25">
      <c r="A202" s="136"/>
      <c r="B202" s="123" t="s">
        <v>167</v>
      </c>
      <c r="C202" s="140"/>
      <c r="D202" s="129">
        <v>24881.81</v>
      </c>
      <c r="E202" s="125">
        <v>10800</v>
      </c>
      <c r="F202" s="167">
        <v>10607.25</v>
      </c>
      <c r="G202" s="120">
        <f>F202/E202*100</f>
        <v>98.215277777777771</v>
      </c>
    </row>
    <row r="203" spans="1:11" s="70" customFormat="1" ht="26.25" x14ac:dyDescent="0.25">
      <c r="A203" s="136"/>
      <c r="B203" s="123" t="s">
        <v>215</v>
      </c>
      <c r="C203" s="140"/>
      <c r="D203" s="129"/>
      <c r="E203" s="125"/>
      <c r="F203" s="176">
        <v>10607.25</v>
      </c>
      <c r="G203" s="120"/>
    </row>
    <row r="204" spans="1:11" x14ac:dyDescent="0.25">
      <c r="A204" s="156"/>
      <c r="B204" s="179" t="s">
        <v>261</v>
      </c>
      <c r="C204" s="140"/>
      <c r="D204" s="133">
        <v>24881.81</v>
      </c>
      <c r="E204" s="134"/>
      <c r="F204" s="176">
        <v>10607.25</v>
      </c>
      <c r="G204" s="120"/>
    </row>
    <row r="205" spans="1:11" s="245" customFormat="1" x14ac:dyDescent="0.25">
      <c r="A205" s="254">
        <v>57</v>
      </c>
      <c r="B205" s="248" t="s">
        <v>48</v>
      </c>
      <c r="C205" s="255"/>
      <c r="D205" s="256"/>
      <c r="E205" s="120"/>
      <c r="F205" s="120"/>
      <c r="G205" s="120"/>
    </row>
    <row r="206" spans="1:11" x14ac:dyDescent="0.25">
      <c r="A206" s="156"/>
      <c r="B206" s="123" t="s">
        <v>289</v>
      </c>
      <c r="C206" s="140"/>
      <c r="D206" s="129">
        <v>338.44</v>
      </c>
      <c r="E206" s="125">
        <v>540</v>
      </c>
      <c r="F206" s="125">
        <v>530.36</v>
      </c>
      <c r="G206" s="120">
        <f>F206/E206*100</f>
        <v>98.214814814814815</v>
      </c>
    </row>
    <row r="207" spans="1:11" x14ac:dyDescent="0.25">
      <c r="A207" s="141"/>
      <c r="B207" s="123" t="s">
        <v>167</v>
      </c>
      <c r="C207" s="140"/>
      <c r="D207" s="129">
        <v>338.44</v>
      </c>
      <c r="E207" s="125">
        <v>540</v>
      </c>
      <c r="F207" s="125">
        <v>530.36</v>
      </c>
      <c r="G207" s="120">
        <f>F207/E207*100</f>
        <v>98.214814814814815</v>
      </c>
    </row>
    <row r="208" spans="1:11" s="70" customFormat="1" ht="26.25" x14ac:dyDescent="0.25">
      <c r="A208" s="148"/>
      <c r="B208" s="158" t="s">
        <v>232</v>
      </c>
      <c r="C208" s="159"/>
      <c r="D208" s="145"/>
      <c r="E208" s="125"/>
      <c r="F208" s="125">
        <v>530.36</v>
      </c>
      <c r="G208" s="120"/>
    </row>
    <row r="209" spans="1:7" x14ac:dyDescent="0.25">
      <c r="A209" s="148"/>
      <c r="B209" s="180" t="s">
        <v>261</v>
      </c>
      <c r="C209" s="159"/>
      <c r="D209" s="215">
        <v>338.44</v>
      </c>
      <c r="E209" s="134"/>
      <c r="F209" s="134">
        <v>530.36</v>
      </c>
      <c r="G209" s="120"/>
    </row>
    <row r="210" spans="1:7" x14ac:dyDescent="0.25">
      <c r="A210" s="181" t="s">
        <v>47</v>
      </c>
      <c r="B210" s="171" t="s">
        <v>262</v>
      </c>
      <c r="C210" s="182"/>
      <c r="D210" s="173"/>
      <c r="E210" s="118"/>
      <c r="F210" s="183"/>
      <c r="G210" s="119"/>
    </row>
    <row r="211" spans="1:7" s="245" customFormat="1" x14ac:dyDescent="0.25">
      <c r="A211" s="254">
        <v>11</v>
      </c>
      <c r="B211" s="262" t="s">
        <v>41</v>
      </c>
      <c r="C211" s="263"/>
      <c r="D211" s="271"/>
      <c r="E211" s="120"/>
      <c r="F211" s="120"/>
      <c r="G211" s="120"/>
    </row>
    <row r="212" spans="1:7" x14ac:dyDescent="0.25">
      <c r="A212" s="184"/>
      <c r="B212" s="122" t="s">
        <v>166</v>
      </c>
      <c r="C212" s="185"/>
      <c r="D212" s="124">
        <f>D213+D220</f>
        <v>12387.82</v>
      </c>
      <c r="E212" s="125">
        <f>E213+E220</f>
        <v>20170</v>
      </c>
      <c r="F212" s="155">
        <f>F213+F220</f>
        <v>20160.88</v>
      </c>
      <c r="G212" s="120">
        <f>F212/E212*100</f>
        <v>99.954784333168078</v>
      </c>
    </row>
    <row r="213" spans="1:7" x14ac:dyDescent="0.25">
      <c r="A213" s="136"/>
      <c r="B213" s="123" t="s">
        <v>288</v>
      </c>
      <c r="C213" s="123"/>
      <c r="D213" s="129">
        <v>11468.05</v>
      </c>
      <c r="E213" s="125">
        <v>18910</v>
      </c>
      <c r="F213" s="125">
        <f>F214+F216+F218</f>
        <v>18908.66</v>
      </c>
      <c r="G213" s="120">
        <f>F213/E213*100</f>
        <v>99.992913802221054</v>
      </c>
    </row>
    <row r="214" spans="1:7" x14ac:dyDescent="0.25">
      <c r="A214" s="136"/>
      <c r="B214" s="127" t="s">
        <v>202</v>
      </c>
      <c r="C214" s="137"/>
      <c r="D214" s="129"/>
      <c r="E214" s="125"/>
      <c r="F214" s="125">
        <v>14731.68</v>
      </c>
      <c r="G214" s="120"/>
    </row>
    <row r="215" spans="1:7" x14ac:dyDescent="0.25">
      <c r="A215" s="136"/>
      <c r="B215" s="131" t="s">
        <v>203</v>
      </c>
      <c r="C215" s="137"/>
      <c r="D215" s="129"/>
      <c r="E215" s="125"/>
      <c r="F215" s="134">
        <v>14731.68</v>
      </c>
      <c r="G215" s="120"/>
    </row>
    <row r="216" spans="1:7" ht="26.25" x14ac:dyDescent="0.25">
      <c r="A216" s="136"/>
      <c r="B216" s="127" t="s">
        <v>204</v>
      </c>
      <c r="C216" s="137"/>
      <c r="D216" s="129"/>
      <c r="E216" s="125"/>
      <c r="F216" s="125">
        <v>1784.73</v>
      </c>
      <c r="G216" s="120"/>
    </row>
    <row r="217" spans="1:7" ht="26.25" x14ac:dyDescent="0.25">
      <c r="A217" s="130"/>
      <c r="B217" s="131" t="s">
        <v>205</v>
      </c>
      <c r="C217" s="137"/>
      <c r="D217" s="129"/>
      <c r="E217" s="125"/>
      <c r="F217" s="134">
        <v>1784.73</v>
      </c>
      <c r="G217" s="120"/>
    </row>
    <row r="218" spans="1:7" ht="26.25" x14ac:dyDescent="0.25">
      <c r="A218" s="130"/>
      <c r="B218" s="127" t="s">
        <v>206</v>
      </c>
      <c r="C218" s="137"/>
      <c r="D218" s="129"/>
      <c r="E218" s="125"/>
      <c r="F218" s="125">
        <v>2392.25</v>
      </c>
      <c r="G218" s="120"/>
    </row>
    <row r="219" spans="1:7" ht="26.25" x14ac:dyDescent="0.25">
      <c r="A219" s="162"/>
      <c r="B219" s="131" t="s">
        <v>207</v>
      </c>
      <c r="C219" s="137"/>
      <c r="D219" s="129"/>
      <c r="E219" s="125"/>
      <c r="F219" s="134">
        <v>2392.25</v>
      </c>
      <c r="G219" s="120"/>
    </row>
    <row r="220" spans="1:7" x14ac:dyDescent="0.25">
      <c r="A220" s="136"/>
      <c r="B220" s="127" t="s">
        <v>167</v>
      </c>
      <c r="C220" s="137"/>
      <c r="D220" s="129">
        <v>919.77</v>
      </c>
      <c r="E220" s="125">
        <v>1260</v>
      </c>
      <c r="F220" s="125">
        <f>F221</f>
        <v>1252.22</v>
      </c>
      <c r="G220" s="120">
        <f>F220/E220*100</f>
        <v>99.382539682539687</v>
      </c>
    </row>
    <row r="221" spans="1:7" ht="26.25" x14ac:dyDescent="0.25">
      <c r="A221" s="130"/>
      <c r="B221" s="127" t="s">
        <v>277</v>
      </c>
      <c r="C221" s="128"/>
      <c r="D221" s="129"/>
      <c r="E221" s="125"/>
      <c r="F221" s="125">
        <f>F222+F223</f>
        <v>1252.22</v>
      </c>
      <c r="G221" s="120"/>
    </row>
    <row r="222" spans="1:7" x14ac:dyDescent="0.25">
      <c r="A222" s="130"/>
      <c r="B222" s="131" t="s">
        <v>168</v>
      </c>
      <c r="C222" s="128"/>
      <c r="D222" s="129"/>
      <c r="E222" s="125"/>
      <c r="F222" s="134">
        <v>35.840000000000003</v>
      </c>
      <c r="G222" s="120"/>
    </row>
    <row r="223" spans="1:7" ht="26.25" x14ac:dyDescent="0.25">
      <c r="A223" s="130"/>
      <c r="B223" s="131" t="s">
        <v>169</v>
      </c>
      <c r="C223" s="137"/>
      <c r="D223" s="129"/>
      <c r="E223" s="125"/>
      <c r="F223" s="134">
        <v>1216.3800000000001</v>
      </c>
      <c r="G223" s="120"/>
    </row>
    <row r="224" spans="1:7" s="245" customFormat="1" x14ac:dyDescent="0.25">
      <c r="A224" s="254">
        <v>5402</v>
      </c>
      <c r="B224" s="262" t="s">
        <v>62</v>
      </c>
      <c r="C224" s="263"/>
      <c r="D224" s="271"/>
      <c r="E224" s="120"/>
      <c r="F224" s="120"/>
      <c r="G224" s="120"/>
    </row>
    <row r="225" spans="1:7" x14ac:dyDescent="0.25">
      <c r="A225" s="184"/>
      <c r="B225" s="122" t="s">
        <v>244</v>
      </c>
      <c r="C225" s="185"/>
      <c r="D225" s="124">
        <f>D226+D233</f>
        <v>70197.62</v>
      </c>
      <c r="E225" s="125">
        <v>114250</v>
      </c>
      <c r="F225" s="155">
        <f>F226+F233</f>
        <v>114244.99000000002</v>
      </c>
      <c r="G225" s="120">
        <f>F225/E225*100</f>
        <v>99.995614879649906</v>
      </c>
    </row>
    <row r="226" spans="1:7" x14ac:dyDescent="0.25">
      <c r="A226" s="136"/>
      <c r="B226" s="123" t="s">
        <v>288</v>
      </c>
      <c r="C226" s="123"/>
      <c r="D226" s="129">
        <v>64985.599999999999</v>
      </c>
      <c r="E226" s="125">
        <v>107150</v>
      </c>
      <c r="F226" s="125">
        <f>F227+F229+F231</f>
        <v>107149.03000000001</v>
      </c>
      <c r="G226" s="120">
        <f>F226/E226*100</f>
        <v>99.999094727018218</v>
      </c>
    </row>
    <row r="227" spans="1:7" x14ac:dyDescent="0.25">
      <c r="A227" s="136"/>
      <c r="B227" s="127" t="s">
        <v>202</v>
      </c>
      <c r="C227" s="137"/>
      <c r="D227" s="129"/>
      <c r="E227" s="125"/>
      <c r="F227" s="125">
        <v>83479.490000000005</v>
      </c>
      <c r="G227" s="120"/>
    </row>
    <row r="228" spans="1:7" x14ac:dyDescent="0.25">
      <c r="A228" s="136"/>
      <c r="B228" s="131" t="s">
        <v>203</v>
      </c>
      <c r="C228" s="137"/>
      <c r="D228" s="129"/>
      <c r="E228" s="125"/>
      <c r="F228" s="134">
        <v>83479.490000000005</v>
      </c>
      <c r="G228" s="120"/>
    </row>
    <row r="229" spans="1:7" ht="26.25" x14ac:dyDescent="0.25">
      <c r="A229" s="136"/>
      <c r="B229" s="127" t="s">
        <v>204</v>
      </c>
      <c r="C229" s="137"/>
      <c r="D229" s="129"/>
      <c r="E229" s="125"/>
      <c r="F229" s="125">
        <v>10113.44</v>
      </c>
      <c r="G229" s="120"/>
    </row>
    <row r="230" spans="1:7" ht="26.25" x14ac:dyDescent="0.25">
      <c r="A230" s="130"/>
      <c r="B230" s="131" t="s">
        <v>205</v>
      </c>
      <c r="C230" s="137"/>
      <c r="D230" s="129"/>
      <c r="E230" s="125"/>
      <c r="F230" s="134">
        <v>10113.44</v>
      </c>
      <c r="G230" s="120"/>
    </row>
    <row r="231" spans="1:7" ht="26.25" x14ac:dyDescent="0.25">
      <c r="A231" s="130"/>
      <c r="B231" s="127" t="s">
        <v>206</v>
      </c>
      <c r="C231" s="137"/>
      <c r="D231" s="129"/>
      <c r="E231" s="125"/>
      <c r="F231" s="125">
        <v>13556.1</v>
      </c>
      <c r="G231" s="120"/>
    </row>
    <row r="232" spans="1:7" ht="26.25" x14ac:dyDescent="0.25">
      <c r="A232" s="162"/>
      <c r="B232" s="131" t="s">
        <v>207</v>
      </c>
      <c r="C232" s="137"/>
      <c r="D232" s="129"/>
      <c r="E232" s="125"/>
      <c r="F232" s="134">
        <v>13556.1</v>
      </c>
      <c r="G232" s="120"/>
    </row>
    <row r="233" spans="1:7" x14ac:dyDescent="0.25">
      <c r="A233" s="136"/>
      <c r="B233" s="127" t="s">
        <v>167</v>
      </c>
      <c r="C233" s="137"/>
      <c r="D233" s="129">
        <v>5212.0200000000004</v>
      </c>
      <c r="E233" s="125">
        <v>7100</v>
      </c>
      <c r="F233" s="125">
        <f>F234</f>
        <v>7095.96</v>
      </c>
      <c r="G233" s="120">
        <f>F233/E233*100</f>
        <v>99.943098591549301</v>
      </c>
    </row>
    <row r="234" spans="1:7" ht="30" customHeight="1" x14ac:dyDescent="0.25">
      <c r="A234" s="130"/>
      <c r="B234" s="127" t="s">
        <v>277</v>
      </c>
      <c r="C234" s="128"/>
      <c r="D234" s="129"/>
      <c r="E234" s="125"/>
      <c r="F234" s="125">
        <f>F235+F236</f>
        <v>7095.96</v>
      </c>
      <c r="G234" s="120"/>
    </row>
    <row r="235" spans="1:7" x14ac:dyDescent="0.25">
      <c r="A235" s="130"/>
      <c r="B235" s="131" t="s">
        <v>168</v>
      </c>
      <c r="C235" s="128"/>
      <c r="D235" s="186"/>
      <c r="E235" s="142"/>
      <c r="F235" s="142">
        <v>203.11</v>
      </c>
      <c r="G235" s="120"/>
    </row>
    <row r="236" spans="1:7" ht="27" thickBot="1" x14ac:dyDescent="0.3">
      <c r="A236" s="216"/>
      <c r="B236" s="164" t="s">
        <v>169</v>
      </c>
      <c r="C236" s="144"/>
      <c r="D236" s="217"/>
      <c r="E236" s="190"/>
      <c r="F236" s="190">
        <v>6892.85</v>
      </c>
      <c r="G236" s="169"/>
    </row>
    <row r="237" spans="1:7" ht="15.75" thickBot="1" x14ac:dyDescent="0.3">
      <c r="A237" s="209" t="s">
        <v>263</v>
      </c>
      <c r="B237" s="210" t="s">
        <v>264</v>
      </c>
      <c r="C237" s="211"/>
      <c r="D237" s="212"/>
      <c r="E237" s="213"/>
      <c r="F237" s="213"/>
      <c r="G237" s="214"/>
    </row>
    <row r="238" spans="1:7" s="245" customFormat="1" x14ac:dyDescent="0.25">
      <c r="A238" s="251">
        <v>11</v>
      </c>
      <c r="B238" s="247" t="s">
        <v>11</v>
      </c>
      <c r="C238" s="252"/>
      <c r="D238" s="249"/>
      <c r="E238" s="253"/>
      <c r="F238" s="253"/>
      <c r="G238" s="253"/>
    </row>
    <row r="239" spans="1:7" x14ac:dyDescent="0.25">
      <c r="A239" s="141"/>
      <c r="B239" s="158" t="s">
        <v>166</v>
      </c>
      <c r="C239" s="159"/>
      <c r="D239" s="129">
        <v>3955.14</v>
      </c>
      <c r="E239" s="125">
        <f>E240+E247</f>
        <v>6270</v>
      </c>
      <c r="F239" s="125">
        <f>F240+F247</f>
        <v>6260.03</v>
      </c>
      <c r="G239" s="120">
        <f>F239/E239*100</f>
        <v>99.840988835725682</v>
      </c>
    </row>
    <row r="240" spans="1:7" x14ac:dyDescent="0.25">
      <c r="A240" s="136"/>
      <c r="B240" s="158" t="s">
        <v>265</v>
      </c>
      <c r="C240" s="159"/>
      <c r="D240" s="129">
        <v>3955.14</v>
      </c>
      <c r="E240" s="125">
        <v>4010</v>
      </c>
      <c r="F240" s="125">
        <f>F241+F245+F243</f>
        <v>4007.41</v>
      </c>
      <c r="G240" s="120">
        <f>F240/E240*100</f>
        <v>99.935411471321686</v>
      </c>
    </row>
    <row r="241" spans="1:7" x14ac:dyDescent="0.25">
      <c r="A241" s="136"/>
      <c r="B241" s="158" t="s">
        <v>202</v>
      </c>
      <c r="C241" s="159"/>
      <c r="D241" s="129"/>
      <c r="E241" s="125"/>
      <c r="F241" s="125">
        <v>2924.81</v>
      </c>
      <c r="G241" s="120"/>
    </row>
    <row r="242" spans="1:7" x14ac:dyDescent="0.25">
      <c r="A242" s="136"/>
      <c r="B242" s="180" t="s">
        <v>203</v>
      </c>
      <c r="C242" s="159"/>
      <c r="D242" s="145"/>
      <c r="E242" s="125"/>
      <c r="F242" s="163">
        <v>2924.81</v>
      </c>
      <c r="G242" s="120"/>
    </row>
    <row r="243" spans="1:7" s="70" customFormat="1" ht="26.25" x14ac:dyDescent="0.25">
      <c r="A243" s="136"/>
      <c r="B243" s="152" t="s">
        <v>278</v>
      </c>
      <c r="C243" s="161"/>
      <c r="D243" s="268"/>
      <c r="E243" s="125"/>
      <c r="F243" s="125">
        <v>600</v>
      </c>
      <c r="G243" s="120"/>
    </row>
    <row r="244" spans="1:7" s="70" customFormat="1" ht="26.25" x14ac:dyDescent="0.25">
      <c r="A244" s="136"/>
      <c r="B244" s="191" t="s">
        <v>279</v>
      </c>
      <c r="C244" s="161"/>
      <c r="D244" s="268"/>
      <c r="E244" s="125"/>
      <c r="F244" s="134">
        <v>600</v>
      </c>
      <c r="G244" s="120"/>
    </row>
    <row r="245" spans="1:7" ht="26.25" x14ac:dyDescent="0.25">
      <c r="A245" s="136"/>
      <c r="B245" s="152" t="s">
        <v>266</v>
      </c>
      <c r="C245" s="161"/>
      <c r="D245" s="268"/>
      <c r="E245" s="125"/>
      <c r="F245" s="125">
        <v>482.6</v>
      </c>
      <c r="G245" s="120"/>
    </row>
    <row r="246" spans="1:7" ht="32.25" customHeight="1" x14ac:dyDescent="0.25">
      <c r="A246" s="187"/>
      <c r="B246" s="188" t="s">
        <v>267</v>
      </c>
      <c r="C246" s="189"/>
      <c r="D246" s="272"/>
      <c r="E246" s="125"/>
      <c r="F246" s="163">
        <v>482.6</v>
      </c>
      <c r="G246" s="120"/>
    </row>
    <row r="247" spans="1:7" s="70" customFormat="1" ht="21.75" customHeight="1" x14ac:dyDescent="0.25">
      <c r="A247" s="187"/>
      <c r="B247" s="236" t="s">
        <v>208</v>
      </c>
      <c r="C247" s="189"/>
      <c r="D247" s="272">
        <v>0</v>
      </c>
      <c r="E247" s="125">
        <v>2260</v>
      </c>
      <c r="F247" s="237">
        <f>F248+F251</f>
        <v>2252.62</v>
      </c>
      <c r="G247" s="120">
        <f>F247/E247*100</f>
        <v>99.673451327433625</v>
      </c>
    </row>
    <row r="248" spans="1:7" s="70" customFormat="1" ht="32.25" customHeight="1" x14ac:dyDescent="0.25">
      <c r="A248" s="187"/>
      <c r="B248" s="236" t="s">
        <v>273</v>
      </c>
      <c r="C248" s="189"/>
      <c r="D248" s="272"/>
      <c r="E248" s="125"/>
      <c r="F248" s="235">
        <v>228.32</v>
      </c>
      <c r="G248" s="120"/>
    </row>
    <row r="249" spans="1:7" s="70" customFormat="1" ht="32.25" customHeight="1" x14ac:dyDescent="0.25">
      <c r="A249" s="187"/>
      <c r="B249" s="188" t="s">
        <v>272</v>
      </c>
      <c r="C249" s="189"/>
      <c r="D249" s="272"/>
      <c r="E249" s="125"/>
      <c r="F249" s="235">
        <v>228.32</v>
      </c>
      <c r="G249" s="120"/>
    </row>
    <row r="250" spans="1:7" s="70" customFormat="1" ht="23.25" customHeight="1" x14ac:dyDescent="0.25">
      <c r="A250" s="187"/>
      <c r="B250" s="236" t="s">
        <v>221</v>
      </c>
      <c r="C250" s="189"/>
      <c r="D250" s="272"/>
      <c r="E250" s="125"/>
      <c r="F250" s="237">
        <v>2024.3</v>
      </c>
      <c r="G250" s="120"/>
    </row>
    <row r="251" spans="1:7" s="70" customFormat="1" ht="31.5" customHeight="1" x14ac:dyDescent="0.25">
      <c r="A251" s="187"/>
      <c r="B251" s="188" t="s">
        <v>184</v>
      </c>
      <c r="C251" s="189"/>
      <c r="D251" s="272"/>
      <c r="E251" s="125"/>
      <c r="F251" s="235">
        <v>2024.3</v>
      </c>
      <c r="G251" s="120"/>
    </row>
    <row r="252" spans="1:7" s="245" customFormat="1" x14ac:dyDescent="0.25">
      <c r="A252" s="254">
        <v>57</v>
      </c>
      <c r="B252" s="262" t="s">
        <v>49</v>
      </c>
      <c r="C252" s="263"/>
      <c r="D252" s="271"/>
      <c r="E252" s="120"/>
      <c r="F252" s="120"/>
      <c r="G252" s="120"/>
    </row>
    <row r="253" spans="1:7" x14ac:dyDescent="0.25">
      <c r="A253" s="136"/>
      <c r="B253" s="152" t="s">
        <v>208</v>
      </c>
      <c r="C253" s="161"/>
      <c r="D253" s="268">
        <v>26.54</v>
      </c>
      <c r="E253" s="125">
        <v>33.6</v>
      </c>
      <c r="F253" s="125">
        <v>28.8</v>
      </c>
      <c r="G253" s="120">
        <f>F253/E253*100</f>
        <v>85.714285714285708</v>
      </c>
    </row>
    <row r="254" spans="1:7" ht="26.25" x14ac:dyDescent="0.25">
      <c r="A254" s="136"/>
      <c r="B254" s="152" t="s">
        <v>232</v>
      </c>
      <c r="C254" s="161"/>
      <c r="D254" s="268"/>
      <c r="E254" s="125"/>
      <c r="F254" s="125">
        <v>28.8</v>
      </c>
      <c r="G254" s="120"/>
    </row>
    <row r="255" spans="1:7" x14ac:dyDescent="0.25">
      <c r="A255" s="162"/>
      <c r="B255" s="191" t="s">
        <v>172</v>
      </c>
      <c r="C255" s="161"/>
      <c r="D255" s="268"/>
      <c r="E255" s="125"/>
      <c r="F255" s="134">
        <v>28.8</v>
      </c>
      <c r="G255" s="120"/>
    </row>
  </sheetData>
  <mergeCells count="3">
    <mergeCell ref="A1:G1"/>
    <mergeCell ref="A3:G3"/>
    <mergeCell ref="B7:G7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7</vt:i4>
      </vt:variant>
    </vt:vector>
  </HeadingPairs>
  <TitlesOfParts>
    <vt:vector size="7" baseType="lpstr">
      <vt:lpstr>SAŽETAK</vt:lpstr>
      <vt:lpstr>Račun prihoda i rashoda ek</vt:lpstr>
      <vt:lpstr>Prihodi i rashodi prema izvoru </vt:lpstr>
      <vt:lpstr>Rashodi prema funkcijskoj kl</vt:lpstr>
      <vt:lpstr>Račun financiranja</vt:lpstr>
      <vt:lpstr>Račun financiranja po izvorima </vt:lpstr>
      <vt:lpstr>POSEBNI DIO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OŠ Zadarski otoci</cp:lastModifiedBy>
  <cp:lastPrinted>2024-04-11T10:48:22Z</cp:lastPrinted>
  <dcterms:created xsi:type="dcterms:W3CDTF">2022-08-12T12:51:27Z</dcterms:created>
  <dcterms:modified xsi:type="dcterms:W3CDTF">2024-04-11T10:49:22Z</dcterms:modified>
</cp:coreProperties>
</file>