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"/>
    </mc:Choice>
  </mc:AlternateContent>
  <bookViews>
    <workbookView xWindow="0" yWindow="0" windowWidth="28800" windowHeight="12300" activeTab="2"/>
  </bookViews>
  <sheets>
    <sheet name="SAŽETAK" sheetId="1" r:id="rId1"/>
    <sheet name="Račun prihoda i rashoda ek" sheetId="10" r:id="rId2"/>
    <sheet name="Prihodi i rashodi prema izvoru " sheetId="8" r:id="rId3"/>
    <sheet name="Rashodi prema funkcijskoj kl" sheetId="5" r:id="rId4"/>
    <sheet name="Račun financiranja" sheetId="6" r:id="rId5"/>
    <sheet name="Račun financiranja po izvorima 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0" l="1"/>
  <c r="E11" i="5" l="1"/>
  <c r="E12" i="5"/>
  <c r="E13" i="5"/>
  <c r="E10" i="5"/>
  <c r="D13" i="5"/>
  <c r="D10" i="5"/>
  <c r="B10" i="5"/>
  <c r="B13" i="5"/>
  <c r="E29" i="8"/>
  <c r="E30" i="8"/>
  <c r="B29" i="8"/>
  <c r="B21" i="8"/>
  <c r="E21" i="8" s="1"/>
  <c r="E9" i="8"/>
  <c r="B9" i="8"/>
  <c r="F35" i="8"/>
  <c r="F34" i="8"/>
  <c r="E35" i="8"/>
  <c r="E34" i="8"/>
  <c r="E22" i="8"/>
  <c r="E23" i="8"/>
  <c r="E24" i="8"/>
  <c r="E25" i="8"/>
  <c r="E26" i="8"/>
  <c r="E27" i="8"/>
  <c r="E28" i="8"/>
  <c r="E31" i="8"/>
  <c r="E32" i="8"/>
  <c r="E11" i="8"/>
  <c r="E12" i="8"/>
  <c r="E13" i="8"/>
  <c r="E14" i="8"/>
  <c r="E15" i="8"/>
  <c r="E16" i="8"/>
  <c r="E17" i="8"/>
  <c r="E18" i="8"/>
  <c r="E19" i="8"/>
  <c r="E20" i="8"/>
  <c r="E10" i="8"/>
  <c r="D21" i="8"/>
  <c r="D35" i="8"/>
  <c r="D34" i="8"/>
  <c r="D25" i="8"/>
  <c r="D23" i="8"/>
  <c r="D31" i="8"/>
  <c r="D28" i="8"/>
  <c r="D30" i="8"/>
  <c r="D29" i="8"/>
  <c r="D24" i="8"/>
  <c r="D22" i="8"/>
  <c r="D9" i="8"/>
  <c r="D12" i="8"/>
  <c r="D16" i="8"/>
  <c r="D13" i="8"/>
  <c r="D17" i="8"/>
  <c r="B17" i="8"/>
  <c r="F263" i="7"/>
  <c r="F193" i="7"/>
  <c r="F195" i="7"/>
  <c r="F223" i="7"/>
  <c r="F222" i="7" s="1"/>
  <c r="F262" i="7"/>
  <c r="F194" i="7"/>
  <c r="H52" i="10"/>
  <c r="F127" i="7"/>
  <c r="F128" i="7"/>
  <c r="F132" i="7"/>
  <c r="F137" i="7"/>
  <c r="F129" i="7"/>
  <c r="F139" i="7"/>
  <c r="F68" i="7"/>
  <c r="G68" i="7" s="1"/>
  <c r="F69" i="7"/>
  <c r="F171" i="7"/>
  <c r="G196" i="7"/>
  <c r="G197" i="7"/>
  <c r="G198" i="7"/>
  <c r="G199" i="7"/>
  <c r="G200" i="7"/>
  <c r="G201" i="7"/>
  <c r="G202" i="7"/>
  <c r="G203" i="7"/>
  <c r="G204" i="7"/>
  <c r="G85" i="7"/>
  <c r="G86" i="7"/>
  <c r="G87" i="7"/>
  <c r="G91" i="7"/>
  <c r="G92" i="7"/>
  <c r="G93" i="7"/>
  <c r="G94" i="7"/>
  <c r="G96" i="7"/>
  <c r="G97" i="7"/>
  <c r="G98" i="7"/>
  <c r="G99" i="7"/>
  <c r="G100" i="7"/>
  <c r="G101" i="7"/>
  <c r="G102" i="7"/>
  <c r="G104" i="7"/>
  <c r="G105" i="7"/>
  <c r="G108" i="7"/>
  <c r="G109" i="7"/>
  <c r="G110" i="7"/>
  <c r="G111" i="7"/>
  <c r="G112" i="7"/>
  <c r="G113" i="7"/>
  <c r="G121" i="7"/>
  <c r="G124" i="7"/>
  <c r="G125" i="7"/>
  <c r="G129" i="7"/>
  <c r="G130" i="7"/>
  <c r="G132" i="7"/>
  <c r="G133" i="7"/>
  <c r="G135" i="7"/>
  <c r="G137" i="7"/>
  <c r="G139" i="7"/>
  <c r="G140" i="7"/>
  <c r="G141" i="7"/>
  <c r="G142" i="7"/>
  <c r="G143" i="7"/>
  <c r="G145" i="7"/>
  <c r="G146" i="7"/>
  <c r="G147" i="7"/>
  <c r="G148" i="7"/>
  <c r="F93" i="7"/>
  <c r="F97" i="7"/>
  <c r="F94" i="7"/>
  <c r="F104" i="7"/>
  <c r="F86" i="7"/>
  <c r="F105" i="7"/>
  <c r="F111" i="7"/>
  <c r="G162" i="7"/>
  <c r="G163" i="7"/>
  <c r="G164" i="7"/>
  <c r="G161" i="7"/>
  <c r="F162" i="7"/>
  <c r="F161" i="7" s="1"/>
  <c r="F163" i="7"/>
  <c r="F154" i="7"/>
  <c r="G154" i="7" s="1"/>
  <c r="G189" i="7"/>
  <c r="G190" i="7"/>
  <c r="G188" i="7"/>
  <c r="G171" i="7"/>
  <c r="G172" i="7"/>
  <c r="G173" i="7"/>
  <c r="G174" i="7"/>
  <c r="G176" i="7"/>
  <c r="G177" i="7"/>
  <c r="G178" i="7"/>
  <c r="G179" i="7"/>
  <c r="G170" i="7"/>
  <c r="G158" i="7"/>
  <c r="G159" i="7"/>
  <c r="G151" i="7"/>
  <c r="F153" i="7"/>
  <c r="G153" i="7" s="1"/>
  <c r="F85" i="7" l="1"/>
  <c r="F84" i="7" s="1"/>
  <c r="F152" i="7"/>
  <c r="G152" i="7" s="1"/>
  <c r="G61" i="7"/>
  <c r="G62" i="7"/>
  <c r="G63" i="7"/>
  <c r="G64" i="7"/>
  <c r="G65" i="7"/>
  <c r="G66" i="7"/>
  <c r="G67" i="7"/>
  <c r="G69" i="7"/>
  <c r="G70" i="7"/>
  <c r="G71" i="7"/>
  <c r="G72" i="7"/>
  <c r="G73" i="7"/>
  <c r="G127" i="7" l="1"/>
  <c r="G128" i="7"/>
  <c r="F60" i="7"/>
  <c r="G84" i="7"/>
  <c r="H84" i="7"/>
  <c r="G45" i="7"/>
  <c r="G46" i="7"/>
  <c r="G47" i="7"/>
  <c r="G44" i="7"/>
  <c r="G16" i="7"/>
  <c r="G18" i="7"/>
  <c r="G19" i="7"/>
  <c r="G20" i="7"/>
  <c r="G21" i="7"/>
  <c r="G22" i="7"/>
  <c r="G24" i="7"/>
  <c r="G25" i="7"/>
  <c r="G26" i="7"/>
  <c r="G27" i="7"/>
  <c r="G28" i="7"/>
  <c r="G29" i="7"/>
  <c r="G30" i="7"/>
  <c r="G31" i="7"/>
  <c r="G32" i="7"/>
  <c r="G34" i="7"/>
  <c r="G35" i="7"/>
  <c r="G36" i="7"/>
  <c r="G37" i="7"/>
  <c r="G40" i="7"/>
  <c r="G41" i="7"/>
  <c r="F15" i="7"/>
  <c r="F14" i="7" s="1"/>
  <c r="G212" i="7"/>
  <c r="G213" i="7"/>
  <c r="G214" i="7"/>
  <c r="G216" i="7"/>
  <c r="G217" i="7"/>
  <c r="G218" i="7"/>
  <c r="G219" i="7"/>
  <c r="G211" i="7"/>
  <c r="G60" i="7" l="1"/>
  <c r="G14" i="7"/>
  <c r="F13" i="7"/>
  <c r="G13" i="7" s="1"/>
  <c r="G15" i="7"/>
  <c r="G223" i="7"/>
  <c r="G224" i="7"/>
  <c r="G225" i="7"/>
  <c r="G226" i="7"/>
  <c r="G227" i="7"/>
  <c r="G228" i="7"/>
  <c r="G229" i="7"/>
  <c r="G232" i="7"/>
  <c r="G233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F231" i="7"/>
  <c r="F230" i="7" s="1"/>
  <c r="G264" i="7"/>
  <c r="G265" i="7"/>
  <c r="G268" i="7"/>
  <c r="G269" i="7"/>
  <c r="G263" i="7"/>
  <c r="G278" i="7"/>
  <c r="G279" i="7"/>
  <c r="H276" i="7"/>
  <c r="H275" i="7"/>
  <c r="G276" i="7"/>
  <c r="G277" i="7"/>
  <c r="G275" i="7"/>
  <c r="H193" i="7"/>
  <c r="G193" i="7"/>
  <c r="G195" i="7"/>
  <c r="G194" i="7" l="1"/>
  <c r="G231" i="7"/>
  <c r="G222" i="7"/>
  <c r="G230" i="7"/>
  <c r="H194" i="7"/>
  <c r="H83" i="10"/>
  <c r="H87" i="10"/>
  <c r="H91" i="10"/>
  <c r="H92" i="10"/>
  <c r="H101" i="10"/>
  <c r="H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2" i="10"/>
  <c r="G73" i="10"/>
  <c r="G74" i="10"/>
  <c r="G75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7" i="10"/>
  <c r="G98" i="10"/>
  <c r="G99" i="10"/>
  <c r="G100" i="10"/>
  <c r="G101" i="10"/>
  <c r="G45" i="10"/>
  <c r="G44" i="10"/>
  <c r="H44" i="10"/>
  <c r="H19" i="10"/>
  <c r="H12" i="10"/>
  <c r="H22" i="10"/>
  <c r="H25" i="10"/>
  <c r="H31" i="10"/>
  <c r="H35" i="10"/>
  <c r="G12" i="10"/>
  <c r="G13" i="10"/>
  <c r="G14" i="10"/>
  <c r="G16" i="10"/>
  <c r="G17" i="10"/>
  <c r="G18" i="10"/>
  <c r="G20" i="10"/>
  <c r="G21" i="10"/>
  <c r="G22" i="10"/>
  <c r="G23" i="10"/>
  <c r="G24" i="10"/>
  <c r="G25" i="10"/>
  <c r="G26" i="10"/>
  <c r="G27" i="10"/>
  <c r="G28" i="10"/>
  <c r="G29" i="10"/>
  <c r="G31" i="10"/>
  <c r="G32" i="10"/>
  <c r="G33" i="10"/>
  <c r="G35" i="10"/>
  <c r="G36" i="10"/>
  <c r="G37" i="10"/>
  <c r="G11" i="10"/>
  <c r="H11" i="10"/>
  <c r="G262" i="7" l="1"/>
  <c r="F261" i="7"/>
  <c r="H277" i="7"/>
  <c r="H261" i="7" l="1"/>
  <c r="G261" i="7"/>
  <c r="F101" i="10"/>
  <c r="F44" i="10"/>
  <c r="F11" i="10"/>
  <c r="H12" i="1"/>
  <c r="E101" i="10" l="1"/>
  <c r="E11" i="10"/>
  <c r="D101" i="10" l="1"/>
  <c r="G15" i="1" l="1"/>
  <c r="H15" i="1"/>
  <c r="H31" i="1" s="1"/>
  <c r="H93" i="7" l="1"/>
  <c r="F9" i="8"/>
  <c r="F10" i="8"/>
  <c r="F12" i="1"/>
  <c r="F15" i="1" s="1"/>
  <c r="F31" i="1" s="1"/>
  <c r="H263" i="7" l="1"/>
  <c r="H262" i="7"/>
  <c r="H243" i="7"/>
  <c r="H236" i="7"/>
  <c r="H235" i="7"/>
  <c r="H230" i="7"/>
  <c r="H223" i="7"/>
  <c r="H222" i="7"/>
  <c r="H217" i="7"/>
  <c r="H216" i="7"/>
  <c r="H212" i="7"/>
  <c r="H211" i="7"/>
  <c r="H207" i="7"/>
  <c r="H195" i="7"/>
  <c r="H202" i="7"/>
  <c r="H189" i="7"/>
  <c r="H188" i="7"/>
  <c r="H182" i="7"/>
  <c r="H181" i="7"/>
  <c r="H171" i="7"/>
  <c r="H170" i="7"/>
  <c r="H162" i="7"/>
  <c r="H161" i="7"/>
  <c r="H152" i="7"/>
  <c r="H151" i="7"/>
  <c r="H146" i="7"/>
  <c r="H128" i="7"/>
  <c r="H127" i="7"/>
  <c r="H124" i="7"/>
  <c r="H121" i="7"/>
  <c r="H85" i="7"/>
  <c r="H68" i="7"/>
  <c r="H60" i="7"/>
  <c r="H50" i="7"/>
  <c r="H61" i="7"/>
  <c r="H51" i="7"/>
  <c r="H44" i="7"/>
  <c r="H14" i="7"/>
  <c r="H13" i="7"/>
  <c r="D51" i="7" l="1"/>
  <c r="D50" i="7"/>
  <c r="D13" i="7"/>
  <c r="D127" i="7" l="1"/>
  <c r="D85" i="7"/>
  <c r="F21" i="8" l="1"/>
  <c r="D235" i="7"/>
  <c r="F13" i="5" l="1"/>
  <c r="F10" i="5"/>
  <c r="D222" i="7" l="1"/>
  <c r="H122" i="7"/>
  <c r="D121" i="7"/>
  <c r="D60" i="7"/>
  <c r="F31" i="8" l="1"/>
  <c r="F26" i="8"/>
  <c r="F23" i="8"/>
  <c r="F22" i="8"/>
  <c r="F25" i="8"/>
  <c r="F27" i="8"/>
  <c r="F29" i="8"/>
  <c r="F30" i="8"/>
  <c r="F32" i="8"/>
  <c r="F17" i="8"/>
  <c r="F18" i="8"/>
  <c r="F19" i="8"/>
  <c r="F20" i="8"/>
  <c r="F15" i="8"/>
  <c r="F11" i="8"/>
  <c r="F12" i="8"/>
  <c r="F14" i="8"/>
  <c r="F28" i="8" l="1"/>
  <c r="F24" i="8"/>
  <c r="F16" i="8"/>
  <c r="F13" i="8"/>
  <c r="F11" i="5"/>
  <c r="F12" i="5" l="1"/>
</calcChain>
</file>

<file path=xl/sharedStrings.xml><?xml version="1.0" encoding="utf-8"?>
<sst xmlns="http://schemas.openxmlformats.org/spreadsheetml/2006/main" count="529" uniqueCount="311">
  <si>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</si>
  <si>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</si>
  <si>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</si>
  <si>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</si>
  <si>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</si>
  <si>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</si>
  <si>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</si>
  <si>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</si>
  <si>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</si>
  <si>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</si>
  <si>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</si>
  <si>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</si>
  <si>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</si>
  <si>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</si>
  <si>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</si>
  <si>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</si>
  <si>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</si>
  <si>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</si>
  <si>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</si>
  <si>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</si>
  <si>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</si>
  <si>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</si>
  <si>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</si>
  <si>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</si>
  <si>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</si>
  <si>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</si>
  <si>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</si>
  <si>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</si>
  <si>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</si>
  <si>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</si>
  <si>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</si>
  <si>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</si>
  <si>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</si>
  <si>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</si>
  <si>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</si>
  <si>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Izvanstandardni programi u školama</t>
  </si>
  <si>
    <t>Financiranje nabave drugih obrazovnih materijala</t>
  </si>
  <si>
    <t>A 1013-07</t>
  </si>
  <si>
    <t>Osnovnoškolsko obrazovanje</t>
  </si>
  <si>
    <t>A 1012-02</t>
  </si>
  <si>
    <t xml:space="preserve">Financijski rashodi </t>
  </si>
  <si>
    <t xml:space="preserve">Opći prihodi i primici </t>
  </si>
  <si>
    <t>09 Obrazovanje</t>
  </si>
  <si>
    <t>0912 Osnovno obrazovanje</t>
  </si>
  <si>
    <t>096 Dodatne usluge u obrazovanju</t>
  </si>
  <si>
    <t>A 1013-13</t>
  </si>
  <si>
    <t>Prehrana učenika u osnovnim školama</t>
  </si>
  <si>
    <t>A 1013-14</t>
  </si>
  <si>
    <t>Pomoći</t>
  </si>
  <si>
    <t xml:space="preserve">Pomoći </t>
  </si>
  <si>
    <t>PROGRAM 1012</t>
  </si>
  <si>
    <t xml:space="preserve">Vlastiti prihodi </t>
  </si>
  <si>
    <t>Donacije</t>
  </si>
  <si>
    <t>Prihod od financijske imovine</t>
  </si>
  <si>
    <t>Prihodi za posebne namjene</t>
  </si>
  <si>
    <t xml:space="preserve">Naknade građanima i kućanstvima </t>
  </si>
  <si>
    <t>Višak vlastitih prihoda</t>
  </si>
  <si>
    <t xml:space="preserve">Donacije </t>
  </si>
  <si>
    <t>Opremanje škola STANDARD</t>
  </si>
  <si>
    <t>A 1012-10</t>
  </si>
  <si>
    <t>PROGRAM 1013</t>
  </si>
  <si>
    <t xml:space="preserve">Višak vlastitih prihoda </t>
  </si>
  <si>
    <t>Sredstva iz EU</t>
  </si>
  <si>
    <t xml:space="preserve">Izvršenje tekuće godine </t>
  </si>
  <si>
    <t>Indeks</t>
  </si>
  <si>
    <t xml:space="preserve">Izvršenje prethodne godine </t>
  </si>
  <si>
    <t xml:space="preserve">Plan tekuće godine </t>
  </si>
  <si>
    <t>Izvršenje prethodne godine</t>
  </si>
  <si>
    <t>Izvršenje tekuće godine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</si>
  <si>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</si>
  <si>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</si>
  <si>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</si>
  <si>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</si>
  <si>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</si>
  <si>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</si>
  <si>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A) SAŽETAK RAČUNA PRIHODA I RASHODA</t>
  </si>
  <si>
    <t xml:space="preserve">                 IZVJEŠTAJ RAČUNA FINANCIRANJA PREMA EKONOMSKOJ KLASIFIKACIJI </t>
  </si>
  <si>
    <t>IZVJEŠTAJ RAČUNA FINANCIRANJA PREMA IZVORIMA FINANCIRANJA</t>
  </si>
  <si>
    <t>IZVJEŠTAJ O PRIHODIMA I RASHODIMA PREMA IZVORIMA FINANCIRANJA</t>
  </si>
  <si>
    <t xml:space="preserve">4 Prihodi za posbene namjene </t>
  </si>
  <si>
    <t>41 Prihodi za posbne namjene</t>
  </si>
  <si>
    <t>5 Pomoći</t>
  </si>
  <si>
    <t>6 Donacije</t>
  </si>
  <si>
    <t xml:space="preserve">61 Donacije </t>
  </si>
  <si>
    <t xml:space="preserve">57 Pomoći iz inozemstva i od subjekata unutar općeg proračuna </t>
  </si>
  <si>
    <t xml:space="preserve">5402 Sredstva iz EU </t>
  </si>
  <si>
    <t xml:space="preserve">VIŠAK PRIHODA KORIŠTEN ZA POKRIĆE RASHODA </t>
  </si>
  <si>
    <t>9 Rezultat</t>
  </si>
  <si>
    <t>92 Višak vlastitih prihoda</t>
  </si>
  <si>
    <t>RASHODI POSLOVANJA PREMA EKONOMSKOJ KLASIFIKACIJI</t>
  </si>
  <si>
    <t xml:space="preserve">A. RAČUN PRIHODA I RASHODA </t>
  </si>
  <si>
    <t>PRIHODI POSLOVANJA PREMA EKONOMSKOJ KLASIFIKACIJI</t>
  </si>
  <si>
    <t>B. RAČUN FINANCIRANJA</t>
  </si>
  <si>
    <t xml:space="preserve">B. RAČUN FINANCIRANJA </t>
  </si>
  <si>
    <t xml:space="preserve">Ostali nespomenuti prihodi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</si>
  <si>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</si>
  <si>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</si>
  <si>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pomoći  proračunskim korisnicima iz proračuna koji im nije nadležan </t>
  </si>
  <si>
    <t xml:space="preserve">Prijenosi između proračunskih korisnika istog proračuna </t>
  </si>
  <si>
    <t>Tekući prijenosi između proračunskih korisnika istog proračuna</t>
  </si>
  <si>
    <t xml:space="preserve">Tekući prijenosi između proračunskih korisnika istog proračuna temeljem prijenosa EU sredstava </t>
  </si>
  <si>
    <t>Prihodi od  imovine</t>
  </si>
  <si>
    <t>Kamate na oročena sredstva i depozite po viđenju</t>
  </si>
  <si>
    <t>Prihodi po posebnim propisima</t>
  </si>
  <si>
    <t>Prihodi od upravnih i administrativnih pristojbu, pristojbi po posebnim propisima i naknada</t>
  </si>
  <si>
    <t xml:space="preserve">Prihodi od prodaje proizvoda i robe te pruženih usluga </t>
  </si>
  <si>
    <t>Prihodi od pruženih usluga</t>
  </si>
  <si>
    <t xml:space="preserve">Tekuće donacije </t>
  </si>
  <si>
    <t>Prihodi iz nadležnog proračuna za financiranje redovne djelatnosti proračunskih korisnika</t>
  </si>
  <si>
    <t xml:space="preserve">Prihodi iz nadležnog proračuna za financiranje rashoda poslovanja </t>
  </si>
  <si>
    <t>Prihodi iz nadležnog proračuna za financiranjerashoda za nabavu nefinancijske imovine</t>
  </si>
  <si>
    <t xml:space="preserve">Ostali prihodi </t>
  </si>
  <si>
    <t xml:space="preserve">Kapitalne donacije </t>
  </si>
  <si>
    <t>Plaće za redovan rad</t>
  </si>
  <si>
    <t>Plaće (Bruto)</t>
  </si>
  <si>
    <t xml:space="preserve">Ostali rashodi za zaposlene </t>
  </si>
  <si>
    <t>Doprinosi na plaće</t>
  </si>
  <si>
    <t xml:space="preserve">Doprinosi za obvezno zdravstveno osiguranje </t>
  </si>
  <si>
    <t>Naknade troškova zaposlenima</t>
  </si>
  <si>
    <t>Službena putovanja</t>
  </si>
  <si>
    <t>Naknade za prijevoz , za rad na terenu i odvojeni život</t>
  </si>
  <si>
    <t>Stručno usavršavanje zaposlenika</t>
  </si>
  <si>
    <t>Rashodi za materijal i energiju</t>
  </si>
  <si>
    <t xml:space="preserve">Uredski materijal i ostali materijalni rashodi 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</si>
  <si>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</si>
  <si>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</si>
  <si>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</si>
  <si>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</si>
  <si>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</si>
  <si>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 xml:space="preserve">Rashodi za usluge </t>
  </si>
  <si>
    <t>Usluge telefona, pošte i prijevoza</t>
  </si>
  <si>
    <t>Usluge tekućegi investicijskog održavanja</t>
  </si>
  <si>
    <t>Usluge promidžbe i informiranja</t>
  </si>
  <si>
    <t>Komunalne usluge</t>
  </si>
  <si>
    <t>Zakupnine i najamnine</t>
  </si>
  <si>
    <t xml:space="preserve">Zdravstvene i veterinarske usluge </t>
  </si>
  <si>
    <t>Intelektualne i osobne usluge</t>
  </si>
  <si>
    <t>Računalne usluge</t>
  </si>
  <si>
    <t>Ostale usluge</t>
  </si>
  <si>
    <t xml:space="preserve">Ostali nespomenuti rashodi poslovanja </t>
  </si>
  <si>
    <t xml:space="preserve">Ostali financijski rashodi 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</si>
  <si>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</si>
  <si>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</si>
  <si>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</si>
  <si>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</si>
  <si>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</si>
  <si>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Ostale naknade troškova zaposlenima</t>
  </si>
  <si>
    <t>Premije osiguranja</t>
  </si>
  <si>
    <t>Reprezentacija</t>
  </si>
  <si>
    <t>Članarine</t>
  </si>
  <si>
    <t>Pristojbe i naknade</t>
  </si>
  <si>
    <t>Troškovi sudskih postupaka</t>
  </si>
  <si>
    <t>Postrojenja i oprema</t>
  </si>
  <si>
    <t xml:space="preserve">Uredska oprema i namještaj </t>
  </si>
  <si>
    <t>Komunikacijska oprema</t>
  </si>
  <si>
    <t>Instrumenti, uređaji i strojevi</t>
  </si>
  <si>
    <t xml:space="preserve">Sportska i glazbena oprema </t>
  </si>
  <si>
    <t>Uređaji, strojevi i oprema za ostale namjene</t>
  </si>
  <si>
    <t>Knjige</t>
  </si>
  <si>
    <t xml:space="preserve">Knjige </t>
  </si>
  <si>
    <t>A 1012-01</t>
  </si>
  <si>
    <t>Materijalni rashodi škola-STANDARD</t>
  </si>
  <si>
    <t xml:space="preserve">3 Rashodi poslovanja </t>
  </si>
  <si>
    <t xml:space="preserve">32 Materijalni rashodi </t>
  </si>
  <si>
    <t>3211-Službena putovanja</t>
  </si>
  <si>
    <t>3212-Naknade za prijevoz na posao i s posla</t>
  </si>
  <si>
    <t>3213-Stručno usavršavanje zaposlenika</t>
  </si>
  <si>
    <t>3214- Ostale naknade troškova zaposlenima</t>
  </si>
  <si>
    <t>3221-Uredski materijal</t>
  </si>
  <si>
    <t>3223-Energija</t>
  </si>
  <si>
    <t xml:space="preserve">3222- Materijali i sirovine </t>
  </si>
  <si>
    <t>3224-Materijali i dijelovi za tekuć.i inves.održ.</t>
  </si>
  <si>
    <t>3225-Sitni inventar i auto gume</t>
  </si>
  <si>
    <t>3227- Službena, radna i zaštitna odjeća i obuća</t>
  </si>
  <si>
    <t>3231-Usluge telefona ,pošte i prijevoza</t>
  </si>
  <si>
    <t>3232-Usluge tekuć.i investic.održavanja</t>
  </si>
  <si>
    <t>3233- Usluge promidžbe i informiranja</t>
  </si>
  <si>
    <t>3234-Komunalne usluge</t>
  </si>
  <si>
    <t>3235-Zakupnine i najamnine</t>
  </si>
  <si>
    <t xml:space="preserve">3236- Zdravstvene usluge </t>
  </si>
  <si>
    <t>3237-Intelektualne i osobne usluge</t>
  </si>
  <si>
    <t>3238-Računalne usluge</t>
  </si>
  <si>
    <t>3239-Ostale usluge</t>
  </si>
  <si>
    <t>3292-Premije osiguranja</t>
  </si>
  <si>
    <t>3293-Reprezentacija</t>
  </si>
  <si>
    <t>3294-Članarine</t>
  </si>
  <si>
    <t>3299-Ostali nespom.rashodi poslovanja</t>
  </si>
  <si>
    <t>Financijski rashodi škola STANDARD</t>
  </si>
  <si>
    <t>34 Financijski rashodi</t>
  </si>
  <si>
    <t>3431-Bankarske usl.i isl.platnog prometa</t>
  </si>
  <si>
    <t>3433-Zatezne kamate</t>
  </si>
  <si>
    <t>A 1012-03</t>
  </si>
  <si>
    <t>4221-Uredska oprema i namještaj</t>
  </si>
  <si>
    <t>4226-Sportska i glazbena oprema</t>
  </si>
  <si>
    <t>4241-Knjige u knižnicama</t>
  </si>
  <si>
    <t>A 1012-09</t>
  </si>
  <si>
    <t>Rashodi za zaposlene -vlastiti i namjenski prihodi škola</t>
  </si>
  <si>
    <t>31-Plaće za zaposlene</t>
  </si>
  <si>
    <t>311-Plaće za zaposlene</t>
  </si>
  <si>
    <t>3111-Plaće za redovan rad</t>
  </si>
  <si>
    <t>312-Ostali rashodi za zaposlene</t>
  </si>
  <si>
    <t>3121-Ostali rashodi za zaposlene</t>
  </si>
  <si>
    <t>313-Doprinosi za zdravstveno osiguranje</t>
  </si>
  <si>
    <t>3132-Doprinosi za obavezno zdravstveno osiguranje</t>
  </si>
  <si>
    <t>32-Materijalni rashodi</t>
  </si>
  <si>
    <t xml:space="preserve">321- Naknada troškova zaposlenima </t>
  </si>
  <si>
    <t>3212-Naknade za prijevoz</t>
  </si>
  <si>
    <t xml:space="preserve">Materijalni rashodi- vlastiti i namjenski prihodi </t>
  </si>
  <si>
    <t xml:space="preserve">31- Rashodi za zaposlene </t>
  </si>
  <si>
    <t>321- Naknade troškova zaposlenima</t>
  </si>
  <si>
    <t>3213-Stručno usavršavanje zaposlnika</t>
  </si>
  <si>
    <t>322- Rashodi za materijal i energiju</t>
  </si>
  <si>
    <t>3222-Materijali i sirovine</t>
  </si>
  <si>
    <t>3223- Energija</t>
  </si>
  <si>
    <t>3224- Materijal i dijelovi za tek. i inv.održavanje</t>
  </si>
  <si>
    <t>3225-Sitan inventar</t>
  </si>
  <si>
    <t>3227- Radna odjeća i obuća</t>
  </si>
  <si>
    <t>323-Rashodi za usluge</t>
  </si>
  <si>
    <t>3231- Usluge telefona, pošte i prijevoza</t>
  </si>
  <si>
    <t>3232-Usluge tek.i inv.održavanja</t>
  </si>
  <si>
    <t>329-Ostali rashodi poslovanja</t>
  </si>
  <si>
    <t>3293-Reprezenztacija</t>
  </si>
  <si>
    <t>3299- Ostali nespomenutu rashodi</t>
  </si>
  <si>
    <t>34-Ostali financijski rashodi</t>
  </si>
  <si>
    <t>3433- Zatezne kamate</t>
  </si>
  <si>
    <t>37-Naknade građanima i kućanstvima</t>
  </si>
  <si>
    <t>3712-Naknade građanima i kućanstvima u naravi</t>
  </si>
  <si>
    <t>37- Naknade građanima i kućanstvima</t>
  </si>
  <si>
    <t>322-Rashodi za materijal i energiju</t>
  </si>
  <si>
    <t>323- Rashodi za usluge</t>
  </si>
  <si>
    <t>3237- Intelektualne i osobne usluge</t>
  </si>
  <si>
    <t xml:space="preserve">3239-Ostale usluge </t>
  </si>
  <si>
    <t>329- Ostali nespomenuti rashodi poslovanja</t>
  </si>
  <si>
    <t>3293- Reprezentacija</t>
  </si>
  <si>
    <t>3299-Ostali nespomenuti rashodi poslovanja</t>
  </si>
  <si>
    <t xml:space="preserve">37- Ostale naknade građanima i kućanstvima </t>
  </si>
  <si>
    <t xml:space="preserve">372 - Ostale naknade građanima i kućanstvima </t>
  </si>
  <si>
    <t xml:space="preserve">3721- Naknada građanima i kućanstvima u novcu </t>
  </si>
  <si>
    <t>3722- Naknada građanima i kućanstvima u naravi</t>
  </si>
  <si>
    <t>3 Rashodi poslovanja</t>
  </si>
  <si>
    <t>321- Naknada troškova zaposlenima</t>
  </si>
  <si>
    <t>3211- Sužbena putovanja</t>
  </si>
  <si>
    <t xml:space="preserve">3221-Uredski materijal </t>
  </si>
  <si>
    <t>3225- Sitan inventar</t>
  </si>
  <si>
    <t>3231 Usluge telefon, pošte i prijevoza</t>
  </si>
  <si>
    <t xml:space="preserve">A 1012-12 </t>
  </si>
  <si>
    <t xml:space="preserve">Opremanje škola -vlastiti i namjenski prihodi </t>
  </si>
  <si>
    <t>4222-Komunikacijska oprema</t>
  </si>
  <si>
    <t>4225-Instrumenti, uređaji i strojevi</t>
  </si>
  <si>
    <t>4227-Uređaji, strojevi i oprema za ostale namjene</t>
  </si>
  <si>
    <t>4211-Uredska oprema i namještaj</t>
  </si>
  <si>
    <t>A 1013-06</t>
  </si>
  <si>
    <t xml:space="preserve">Produženi boravak </t>
  </si>
  <si>
    <t>313-Doprinosi za zdravstveno osiguranje osiguranje</t>
  </si>
  <si>
    <t>3131-Doprinosi za obavezno zdravstveno osiguranje osiguranje</t>
  </si>
  <si>
    <t>3722-Naknade građanima i kućanstvima u naravi</t>
  </si>
  <si>
    <t>3222-Materijali  i sirovine</t>
  </si>
  <si>
    <t>Škola puna pogućnosti 5</t>
  </si>
  <si>
    <t>A 1013-17</t>
  </si>
  <si>
    <t xml:space="preserve">Program predškole </t>
  </si>
  <si>
    <t>31-Rashodi za zaposlene</t>
  </si>
  <si>
    <t xml:space="preserve">313- Doprinosi za zdravstveno oisguranje </t>
  </si>
  <si>
    <t xml:space="preserve">3132- Doprinosi za obavezno  zdravstveno oisguranje </t>
  </si>
  <si>
    <t xml:space="preserve">Indeks </t>
  </si>
  <si>
    <t>4511- Dodatna ulaganja u građ. objektima</t>
  </si>
  <si>
    <t xml:space="preserve">343- Ostali financijski rashodi </t>
  </si>
  <si>
    <t>3722- Naknade građanima i kućanstvima u naravi</t>
  </si>
  <si>
    <t xml:space="preserve">3212- Naknade za prijevoz, za rad na terenu i odvojen život </t>
  </si>
  <si>
    <t xml:space="preserve">321- Nakande troškova zaposlenima </t>
  </si>
  <si>
    <t>3295- Pristojbe i naknade</t>
  </si>
  <si>
    <t xml:space="preserve">422 Postrojenja i oprema </t>
  </si>
  <si>
    <t xml:space="preserve">424 Knjige </t>
  </si>
  <si>
    <t>321-Naknade troškova zaposlenicima</t>
  </si>
  <si>
    <t xml:space="preserve">312- Ostali rashodi za zaposlene </t>
  </si>
  <si>
    <t xml:space="preserve">3121- Ostali rashodi za zaposlene </t>
  </si>
  <si>
    <t xml:space="preserve">322-Materijalni rashodi </t>
  </si>
  <si>
    <t>329-Ostale usluge</t>
  </si>
  <si>
    <t xml:space="preserve">4 Rashodi za nabavu nefinancijske imovine </t>
  </si>
  <si>
    <t>42 Rashodi za nabavu proizvedene dugotrajne imovine</t>
  </si>
  <si>
    <t>422-Postrojenja i oprema</t>
  </si>
  <si>
    <t>45- Dodatna ulaganja na građ.objektima</t>
  </si>
  <si>
    <t xml:space="preserve">32- Materijalni rashodi </t>
  </si>
  <si>
    <t xml:space="preserve">31 Rashodi za zaposlene </t>
  </si>
  <si>
    <t>3-Rashodi poslovanja</t>
  </si>
  <si>
    <t xml:space="preserve">37-Ostale naknade građanima i kućanstvima </t>
  </si>
  <si>
    <t>422 Postrojenja i oprema</t>
  </si>
  <si>
    <t xml:space="preserve">Izvorni plan </t>
  </si>
  <si>
    <t>Plan tekuće godine</t>
  </si>
  <si>
    <t>PRIHODI POSLOVANJA</t>
  </si>
  <si>
    <t>PRIHODI OD PRODAJE NEFINANCIJSKE IMOVINE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</si>
  <si>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</si>
  <si>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</si>
  <si>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</si>
  <si>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</si>
  <si>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</si>
  <si>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</si>
  <si>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</si>
  <si>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</si>
  <si>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POLUGODIŠNJI IZVJEŠTAJ O IZVRŠENJU FINANCIJSKOG PLANA ZA 2024.g.</t>
  </si>
  <si>
    <t xml:space="preserve">POLUGODIŠNJI IZVJEŠTAJ O IZVRŠENJU FINANCIJSKOG PLANA ZA 2024. GODINU
</t>
  </si>
  <si>
    <t>POLUGODIŠNJI IZVJEŠTAJ O IZVRŠENJU FINANCIJSKOG PLANA ZA 2024. GODINU</t>
  </si>
  <si>
    <t>329-Ostali nespom.rashodi</t>
  </si>
  <si>
    <t>3295-Novčana naknada za nezap.inv.</t>
  </si>
  <si>
    <t>Naknade za rad predstavničkih i izvršnih tijela</t>
  </si>
  <si>
    <t>5=4/2*100</t>
  </si>
  <si>
    <t>6=4/3*100</t>
  </si>
  <si>
    <t>PRIHODI/RASHODI</t>
  </si>
  <si>
    <t>3225-sitni inventar i auto gume</t>
  </si>
  <si>
    <t>3295-sudske pristojbe</t>
  </si>
  <si>
    <t>3291-Naknade članovima povjerenstva</t>
  </si>
  <si>
    <t>3221- Uredski materijal i ostali 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</si>
</sst>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u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7" fillId="0" borderId="0"/>
    <xf numFmtId="0" fontId="3" fillId="0" borderId="0"/>
    <xf numFmtId="0" fontId="7" fillId="0" borderId="0"/>
  </cellStyleXfs>
  <cellXfs count="38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3" fontId="0" fillId="0" borderId="0" xfId="0" applyNumberFormat="1"/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Alignment="1">
      <alignment wrapText="1"/>
    </xf>
    <xf numFmtId="0" fontId="7" fillId="2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0" fontId="21" fillId="0" borderId="3" xfId="0" applyFont="1" applyBorder="1"/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4" fontId="6" fillId="7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4" fontId="14" fillId="2" borderId="3" xfId="0" applyNumberFormat="1" applyFont="1" applyFill="1" applyBorder="1" applyAlignment="1">
      <alignment horizont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2" fontId="7" fillId="2" borderId="6" xfId="0" quotePrefix="1" applyNumberFormat="1" applyFont="1" applyFill="1" applyBorder="1" applyAlignment="1">
      <alignment horizontal="left" vertical="center"/>
    </xf>
    <xf numFmtId="2" fontId="7" fillId="2" borderId="6" xfId="0" applyNumberFormat="1" applyFont="1" applyFill="1" applyBorder="1" applyAlignment="1">
      <alignment horizontal="left" vertical="center" wrapText="1"/>
    </xf>
    <xf numFmtId="2" fontId="0" fillId="0" borderId="6" xfId="0" applyNumberFormat="1" applyBorder="1"/>
    <xf numFmtId="2" fontId="7" fillId="2" borderId="0" xfId="0" quotePrefix="1" applyNumberFormat="1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/>
    <xf numFmtId="2" fontId="9" fillId="2" borderId="3" xfId="0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/>
    </xf>
    <xf numFmtId="0" fontId="26" fillId="5" borderId="10" xfId="0" applyFont="1" applyFill="1" applyBorder="1" applyAlignment="1">
      <alignment horizontal="left" wrapText="1"/>
    </xf>
    <xf numFmtId="0" fontId="27" fillId="5" borderId="11" xfId="0" applyFont="1" applyFill="1" applyBorder="1" applyAlignment="1">
      <alignment horizontal="left" wrapText="1"/>
    </xf>
    <xf numFmtId="4" fontId="27" fillId="5" borderId="13" xfId="0" applyNumberFormat="1" applyFont="1" applyFill="1" applyBorder="1" applyAlignment="1">
      <alignment horizontal="right" wrapText="1"/>
    </xf>
    <xf numFmtId="4" fontId="27" fillId="5" borderId="3" xfId="0" applyNumberFormat="1" applyFont="1" applyFill="1" applyBorder="1" applyAlignment="1">
      <alignment horizontal="right" wrapText="1"/>
    </xf>
    <xf numFmtId="4" fontId="28" fillId="5" borderId="3" xfId="0" applyNumberFormat="1" applyFont="1" applyFill="1" applyBorder="1" applyAlignment="1">
      <alignment horizontal="right" wrapText="1"/>
    </xf>
    <xf numFmtId="4" fontId="28" fillId="0" borderId="3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4" fontId="27" fillId="0" borderId="13" xfId="0" applyNumberFormat="1" applyFont="1" applyFill="1" applyBorder="1" applyAlignment="1">
      <alignment horizontal="right" wrapText="1"/>
    </xf>
    <xf numFmtId="4" fontId="27" fillId="0" borderId="3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/>
    </xf>
    <xf numFmtId="0" fontId="27" fillId="8" borderId="12" xfId="0" applyFont="1" applyFill="1" applyBorder="1" applyAlignment="1">
      <alignment horizontal="left" wrapText="1"/>
    </xf>
    <xf numFmtId="4" fontId="27" fillId="0" borderId="14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 wrapText="1"/>
    </xf>
    <xf numFmtId="0" fontId="30" fillId="8" borderId="12" xfId="0" applyFont="1" applyFill="1" applyBorder="1" applyAlignment="1">
      <alignment horizontal="left" wrapText="1"/>
    </xf>
    <xf numFmtId="4" fontId="30" fillId="0" borderId="14" xfId="0" applyNumberFormat="1" applyFont="1" applyFill="1" applyBorder="1" applyAlignment="1">
      <alignment horizontal="right" wrapText="1"/>
    </xf>
    <xf numFmtId="4" fontId="30" fillId="0" borderId="3" xfId="0" applyNumberFormat="1" applyFont="1" applyFill="1" applyBorder="1" applyAlignment="1">
      <alignment horizontal="right" wrapText="1"/>
    </xf>
    <xf numFmtId="4" fontId="31" fillId="0" borderId="3" xfId="0" applyNumberFormat="1" applyFont="1" applyFill="1" applyBorder="1" applyAlignment="1">
      <alignment horizontal="right" wrapText="1"/>
    </xf>
    <xf numFmtId="0" fontId="23" fillId="0" borderId="3" xfId="0" applyFont="1" applyBorder="1"/>
    <xf numFmtId="0" fontId="33" fillId="0" borderId="3" xfId="0" applyFont="1" applyBorder="1"/>
    <xf numFmtId="0" fontId="26" fillId="0" borderId="3" xfId="0" applyFont="1" applyFill="1" applyBorder="1" applyAlignment="1">
      <alignment horizontal="left"/>
    </xf>
    <xf numFmtId="0" fontId="23" fillId="0" borderId="3" xfId="0" applyFont="1" applyFill="1" applyBorder="1"/>
    <xf numFmtId="4" fontId="34" fillId="0" borderId="3" xfId="0" applyNumberFormat="1" applyFont="1" applyFill="1" applyBorder="1" applyAlignment="1">
      <alignment horizontal="right" wrapText="1"/>
    </xf>
    <xf numFmtId="0" fontId="27" fillId="8" borderId="15" xfId="0" applyFont="1" applyFill="1" applyBorder="1" applyAlignment="1">
      <alignment horizontal="left" wrapText="1"/>
    </xf>
    <xf numFmtId="4" fontId="27" fillId="0" borderId="16" xfId="0" applyNumberFormat="1" applyFont="1" applyFill="1" applyBorder="1" applyAlignment="1">
      <alignment horizontal="right" wrapText="1"/>
    </xf>
    <xf numFmtId="4" fontId="27" fillId="0" borderId="17" xfId="0" applyNumberFormat="1" applyFont="1" applyFill="1" applyBorder="1" applyAlignment="1">
      <alignment horizontal="right" wrapText="1"/>
    </xf>
    <xf numFmtId="4" fontId="31" fillId="0" borderId="17" xfId="0" applyNumberFormat="1" applyFont="1" applyFill="1" applyBorder="1" applyAlignment="1">
      <alignment horizontal="right" wrapText="1"/>
    </xf>
    <xf numFmtId="0" fontId="23" fillId="0" borderId="17" xfId="0" applyFont="1" applyFill="1" applyBorder="1"/>
    <xf numFmtId="0" fontId="30" fillId="8" borderId="3" xfId="0" applyFont="1" applyFill="1" applyBorder="1" applyAlignment="1">
      <alignment horizontal="left" wrapText="1"/>
    </xf>
    <xf numFmtId="0" fontId="23" fillId="0" borderId="10" xfId="0" applyFont="1" applyBorder="1"/>
    <xf numFmtId="0" fontId="27" fillId="0" borderId="3" xfId="0" applyFont="1" applyFill="1" applyBorder="1" applyAlignment="1">
      <alignment horizontal="left" wrapText="1"/>
    </xf>
    <xf numFmtId="0" fontId="27" fillId="8" borderId="11" xfId="0" applyFont="1" applyFill="1" applyBorder="1" applyAlignment="1">
      <alignment horizontal="left" wrapText="1"/>
    </xf>
    <xf numFmtId="4" fontId="27" fillId="0" borderId="10" xfId="0" applyNumberFormat="1" applyFont="1" applyFill="1" applyBorder="1" applyAlignment="1">
      <alignment horizontal="right" wrapText="1"/>
    </xf>
    <xf numFmtId="0" fontId="26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27" fillId="0" borderId="15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right" wrapText="1"/>
    </xf>
    <xf numFmtId="0" fontId="30" fillId="8" borderId="15" xfId="0" applyFont="1" applyFill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4" fontId="36" fillId="0" borderId="3" xfId="0" applyNumberFormat="1" applyFont="1" applyFill="1" applyBorder="1" applyAlignment="1">
      <alignment horizontal="right" wrapText="1"/>
    </xf>
    <xf numFmtId="4" fontId="37" fillId="0" borderId="3" xfId="0" applyNumberFormat="1" applyFont="1" applyFill="1" applyBorder="1" applyAlignment="1">
      <alignment horizontal="right" wrapText="1"/>
    </xf>
    <xf numFmtId="4" fontId="28" fillId="0" borderId="17" xfId="0" applyNumberFormat="1" applyFont="1" applyFill="1" applyBorder="1" applyAlignment="1">
      <alignment horizontal="right" wrapText="1"/>
    </xf>
    <xf numFmtId="0" fontId="26" fillId="5" borderId="17" xfId="0" applyFont="1" applyFill="1" applyBorder="1" applyAlignment="1">
      <alignment horizontal="left"/>
    </xf>
    <xf numFmtId="0" fontId="27" fillId="5" borderId="15" xfId="0" applyFont="1" applyFill="1" applyBorder="1" applyAlignment="1">
      <alignment horizontal="left" wrapText="1"/>
    </xf>
    <xf numFmtId="4" fontId="27" fillId="5" borderId="16" xfId="0" applyNumberFormat="1" applyFont="1" applyFill="1" applyBorder="1" applyAlignment="1">
      <alignment horizontal="right" wrapText="1"/>
    </xf>
    <xf numFmtId="4" fontId="32" fillId="0" borderId="3" xfId="0" applyNumberFormat="1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26" fillId="5" borderId="17" xfId="0" applyFont="1" applyFill="1" applyBorder="1"/>
    <xf numFmtId="4" fontId="27" fillId="5" borderId="17" xfId="0" applyNumberFormat="1" applyFont="1" applyFill="1" applyBorder="1" applyAlignment="1">
      <alignment horizontal="right" wrapText="1"/>
    </xf>
    <xf numFmtId="0" fontId="35" fillId="0" borderId="10" xfId="0" applyFont="1" applyBorder="1" applyAlignment="1">
      <alignment horizontal="left"/>
    </xf>
    <xf numFmtId="0" fontId="23" fillId="0" borderId="17" xfId="0" applyFont="1" applyBorder="1"/>
    <xf numFmtId="0" fontId="30" fillId="0" borderId="17" xfId="0" applyFont="1" applyFill="1" applyBorder="1" applyAlignment="1">
      <alignment horizontal="left" wrapText="1"/>
    </xf>
    <xf numFmtId="4" fontId="34" fillId="0" borderId="17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4" fontId="37" fillId="5" borderId="3" xfId="0" applyNumberFormat="1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0" fontId="30" fillId="8" borderId="14" xfId="0" applyFont="1" applyFill="1" applyBorder="1" applyAlignment="1">
      <alignment horizontal="left" wrapText="1"/>
    </xf>
    <xf numFmtId="0" fontId="35" fillId="0" borderId="19" xfId="0" applyFont="1" applyFill="1" applyBorder="1" applyAlignment="1">
      <alignment horizontal="left"/>
    </xf>
    <xf numFmtId="4" fontId="27" fillId="5" borderId="10" xfId="0" applyNumberFormat="1" applyFont="1" applyFill="1" applyBorder="1" applyAlignment="1">
      <alignment horizontal="right" wrapText="1"/>
    </xf>
    <xf numFmtId="4" fontId="28" fillId="5" borderId="10" xfId="0" applyNumberFormat="1" applyFont="1" applyFill="1" applyBorder="1" applyAlignment="1">
      <alignment horizontal="right" wrapText="1"/>
    </xf>
    <xf numFmtId="0" fontId="26" fillId="5" borderId="20" xfId="0" applyFont="1" applyFill="1" applyBorder="1" applyAlignment="1">
      <alignment horizontal="left"/>
    </xf>
    <xf numFmtId="0" fontId="27" fillId="5" borderId="7" xfId="0" applyFont="1" applyFill="1" applyBorder="1" applyAlignment="1">
      <alignment horizontal="left" wrapText="1"/>
    </xf>
    <xf numFmtId="4" fontId="28" fillId="5" borderId="9" xfId="0" applyNumberFormat="1" applyFont="1" applyFill="1" applyBorder="1" applyAlignment="1">
      <alignment horizontal="left" wrapText="1"/>
    </xf>
    <xf numFmtId="0" fontId="26" fillId="5" borderId="20" xfId="0" applyFont="1" applyFill="1" applyBorder="1"/>
    <xf numFmtId="0" fontId="27" fillId="5" borderId="21" xfId="0" applyFont="1" applyFill="1" applyBorder="1" applyAlignment="1">
      <alignment horizontal="left" wrapText="1"/>
    </xf>
    <xf numFmtId="4" fontId="27" fillId="5" borderId="8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>
      <alignment horizontal="right" wrapText="1"/>
    </xf>
    <xf numFmtId="4" fontId="28" fillId="5" borderId="9" xfId="0" applyNumberFormat="1" applyFont="1" applyFill="1" applyBorder="1" applyAlignment="1">
      <alignment horizontal="right" wrapText="1"/>
    </xf>
    <xf numFmtId="4" fontId="30" fillId="0" borderId="16" xfId="0" applyNumberFormat="1" applyFont="1" applyFill="1" applyBorder="1" applyAlignment="1">
      <alignment horizontal="right" wrapText="1"/>
    </xf>
    <xf numFmtId="0" fontId="23" fillId="0" borderId="17" xfId="0" applyFont="1" applyBorder="1" applyAlignment="1">
      <alignment horizontal="left" wrapText="1"/>
    </xf>
    <xf numFmtId="4" fontId="34" fillId="0" borderId="16" xfId="0" applyNumberFormat="1" applyFont="1" applyFill="1" applyBorder="1" applyAlignment="1">
      <alignment horizontal="right" wrapText="1"/>
    </xf>
    <xf numFmtId="0" fontId="26" fillId="0" borderId="17" xfId="0" applyFont="1" applyBorder="1" applyAlignment="1">
      <alignment horizontal="left"/>
    </xf>
    <xf numFmtId="0" fontId="30" fillId="8" borderId="18" xfId="0" applyFont="1" applyFill="1" applyBorder="1" applyAlignment="1">
      <alignment horizontal="left" wrapText="1"/>
    </xf>
    <xf numFmtId="0" fontId="26" fillId="0" borderId="10" xfId="0" applyFont="1" applyBorder="1" applyAlignment="1">
      <alignment horizontal="left"/>
    </xf>
    <xf numFmtId="4" fontId="37" fillId="0" borderId="10" xfId="0" applyNumberFormat="1" applyFont="1" applyFill="1" applyBorder="1" applyAlignment="1">
      <alignment horizontal="right" wrapText="1"/>
    </xf>
    <xf numFmtId="4" fontId="36" fillId="5" borderId="7" xfId="0" applyNumberFormat="1" applyFont="1" applyFill="1" applyBorder="1" applyAlignment="1">
      <alignment horizontal="right" wrapText="1"/>
    </xf>
    <xf numFmtId="4" fontId="37" fillId="5" borderId="9" xfId="0" applyNumberFormat="1" applyFont="1" applyFill="1" applyBorder="1" applyAlignment="1">
      <alignment horizontal="right" wrapText="1"/>
    </xf>
    <xf numFmtId="4" fontId="36" fillId="0" borderId="14" xfId="0" applyNumberFormat="1" applyFont="1" applyFill="1" applyBorder="1" applyAlignment="1">
      <alignment horizontal="right" wrapText="1"/>
    </xf>
    <xf numFmtId="0" fontId="30" fillId="8" borderId="11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4" fontId="6" fillId="2" borderId="3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wrapText="1"/>
    </xf>
    <xf numFmtId="4" fontId="1" fillId="7" borderId="3" xfId="0" applyNumberFormat="1" applyFont="1" applyFill="1" applyBorder="1"/>
    <xf numFmtId="4" fontId="32" fillId="0" borderId="17" xfId="0" applyNumberFormat="1" applyFont="1" applyFill="1" applyBorder="1" applyAlignment="1">
      <alignment horizontal="right" wrapText="1"/>
    </xf>
    <xf numFmtId="0" fontId="27" fillId="0" borderId="17" xfId="0" applyFont="1" applyFill="1" applyBorder="1" applyAlignment="1">
      <alignment horizontal="left" wrapText="1"/>
    </xf>
    <xf numFmtId="4" fontId="36" fillId="0" borderId="17" xfId="0" applyNumberFormat="1" applyFont="1" applyFill="1" applyBorder="1" applyAlignment="1">
      <alignment horizontal="right" wrapText="1"/>
    </xf>
    <xf numFmtId="0" fontId="23" fillId="0" borderId="0" xfId="0" applyFont="1" applyBorder="1" applyAlignment="1">
      <alignment horizontal="left" wrapText="1"/>
    </xf>
    <xf numFmtId="2" fontId="0" fillId="0" borderId="0" xfId="0" applyNumberFormat="1"/>
    <xf numFmtId="4" fontId="30" fillId="0" borderId="10" xfId="0" applyNumberFormat="1" applyFont="1" applyFill="1" applyBorder="1" applyAlignment="1">
      <alignment horizontal="right" wrapText="1"/>
    </xf>
    <xf numFmtId="0" fontId="0" fillId="0" borderId="0" xfId="0" applyFill="1"/>
    <xf numFmtId="0" fontId="29" fillId="0" borderId="10" xfId="0" applyFont="1" applyFill="1" applyBorder="1" applyAlignment="1">
      <alignment horizontal="left" wrapText="1"/>
    </xf>
    <xf numFmtId="0" fontId="28" fillId="0" borderId="11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 wrapText="1"/>
    </xf>
    <xf numFmtId="4" fontId="28" fillId="0" borderId="13" xfId="0" applyNumberFormat="1" applyFont="1" applyFill="1" applyBorder="1" applyAlignment="1">
      <alignment horizontal="right" wrapText="1"/>
    </xf>
    <xf numFmtId="3" fontId="0" fillId="0" borderId="0" xfId="0" applyNumberFormat="1" applyFill="1"/>
    <xf numFmtId="0" fontId="29" fillId="0" borderId="10" xfId="0" applyFont="1" applyFill="1" applyBorder="1" applyAlignment="1">
      <alignment horizontal="left"/>
    </xf>
    <xf numFmtId="4" fontId="28" fillId="0" borderId="10" xfId="0" applyNumberFormat="1" applyFont="1" applyFill="1" applyBorder="1" applyAlignment="1">
      <alignment horizontal="right" wrapText="1"/>
    </xf>
    <xf numFmtId="0" fontId="29" fillId="0" borderId="3" xfId="0" applyFont="1" applyFill="1" applyBorder="1" applyAlignment="1">
      <alignment horizontal="left"/>
    </xf>
    <xf numFmtId="4" fontId="28" fillId="0" borderId="14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/>
    </xf>
    <xf numFmtId="4" fontId="27" fillId="0" borderId="14" xfId="0" applyNumberFormat="1" applyFont="1" applyFill="1" applyBorder="1" applyAlignment="1">
      <alignment horizontal="left" wrapText="1"/>
    </xf>
    <xf numFmtId="4" fontId="28" fillId="0" borderId="3" xfId="0" applyNumberFormat="1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4" fontId="30" fillId="0" borderId="19" xfId="0" applyNumberFormat="1" applyFont="1" applyFill="1" applyBorder="1" applyAlignment="1">
      <alignment horizontal="right" wrapText="1"/>
    </xf>
    <xf numFmtId="4" fontId="36" fillId="0" borderId="10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4" fontId="27" fillId="0" borderId="1" xfId="0" applyNumberFormat="1" applyFont="1" applyFill="1" applyBorder="1" applyAlignment="1">
      <alignment horizontal="right" wrapText="1"/>
    </xf>
    <xf numFmtId="4" fontId="30" fillId="0" borderId="23" xfId="0" applyNumberFormat="1" applyFont="1" applyFill="1" applyBorder="1" applyAlignment="1">
      <alignment horizontal="right" wrapText="1"/>
    </xf>
    <xf numFmtId="4" fontId="30" fillId="5" borderId="22" xfId="0" applyNumberFormat="1" applyFont="1" applyFill="1" applyBorder="1" applyAlignment="1">
      <alignment horizontal="left" wrapText="1"/>
    </xf>
    <xf numFmtId="4" fontId="28" fillId="0" borderId="1" xfId="0" applyNumberFormat="1" applyFont="1" applyFill="1" applyBorder="1" applyAlignment="1">
      <alignment horizontal="right" wrapText="1"/>
    </xf>
    <xf numFmtId="4" fontId="27" fillId="0" borderId="23" xfId="0" applyNumberFormat="1" applyFont="1" applyFill="1" applyBorder="1" applyAlignment="1">
      <alignment horizontal="right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19" xfId="0" applyNumberFormat="1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0" fillId="0" borderId="0" xfId="0" applyNumberFormat="1" applyFill="1"/>
    <xf numFmtId="0" fontId="30" fillId="8" borderId="16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quotePrefix="1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>
      <alignment wrapText="1"/>
    </xf>
    <xf numFmtId="4" fontId="27" fillId="4" borderId="19" xfId="0" applyNumberFormat="1" applyFont="1" applyFill="1" applyBorder="1" applyAlignment="1">
      <alignment vertical="center" wrapText="1"/>
    </xf>
    <xf numFmtId="4" fontId="27" fillId="0" borderId="12" xfId="0" applyNumberFormat="1" applyFont="1" applyFill="1" applyBorder="1" applyAlignment="1">
      <alignment wrapText="1"/>
    </xf>
    <xf numFmtId="4" fontId="27" fillId="8" borderId="12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7" fillId="5" borderId="21" xfId="0" applyNumberFormat="1" applyFont="1" applyFill="1" applyBorder="1" applyAlignment="1">
      <alignment wrapText="1"/>
    </xf>
    <xf numFmtId="4" fontId="28" fillId="0" borderId="11" xfId="0" applyNumberFormat="1" applyFont="1" applyFill="1" applyBorder="1" applyAlignment="1">
      <alignment wrapText="1"/>
    </xf>
    <xf numFmtId="4" fontId="30" fillId="8" borderId="12" xfId="0" applyNumberFormat="1" applyFont="1" applyFill="1" applyBorder="1" applyAlignment="1">
      <alignment wrapText="1"/>
    </xf>
    <xf numFmtId="4" fontId="30" fillId="8" borderId="15" xfId="0" applyNumberFormat="1" applyFont="1" applyFill="1" applyBorder="1" applyAlignment="1">
      <alignment wrapText="1"/>
    </xf>
    <xf numFmtId="4" fontId="27" fillId="8" borderId="15" xfId="0" applyNumberFormat="1" applyFont="1" applyFill="1" applyBorder="1" applyAlignment="1">
      <alignment wrapText="1"/>
    </xf>
    <xf numFmtId="4" fontId="28" fillId="0" borderId="12" xfId="0" applyNumberFormat="1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  <xf numFmtId="4" fontId="27" fillId="8" borderId="11" xfId="0" applyNumberFormat="1" applyFont="1" applyFill="1" applyBorder="1" applyAlignment="1">
      <alignment wrapText="1"/>
    </xf>
    <xf numFmtId="4" fontId="27" fillId="0" borderId="15" xfId="0" applyNumberFormat="1" applyFont="1" applyFill="1" applyBorder="1" applyAlignment="1">
      <alignment wrapText="1"/>
    </xf>
    <xf numFmtId="4" fontId="30" fillId="8" borderId="3" xfId="0" applyNumberFormat="1" applyFont="1" applyFill="1" applyBorder="1" applyAlignment="1">
      <alignment wrapText="1"/>
    </xf>
    <xf numFmtId="4" fontId="27" fillId="0" borderId="0" xfId="0" applyNumberFormat="1" applyFont="1" applyFill="1" applyBorder="1" applyAlignment="1">
      <alignment wrapText="1"/>
    </xf>
    <xf numFmtId="4" fontId="27" fillId="5" borderId="15" xfId="0" applyNumberFormat="1" applyFont="1" applyFill="1" applyBorder="1" applyAlignment="1">
      <alignment wrapText="1"/>
    </xf>
    <xf numFmtId="4" fontId="30" fillId="0" borderId="17" xfId="0" applyNumberFormat="1" applyFont="1" applyFill="1" applyBorder="1" applyAlignment="1">
      <alignment wrapText="1"/>
    </xf>
    <xf numFmtId="4" fontId="27" fillId="5" borderId="7" xfId="0" applyNumberFormat="1" applyFont="1" applyFill="1" applyBorder="1" applyAlignment="1">
      <alignment wrapText="1"/>
    </xf>
    <xf numFmtId="4" fontId="27" fillId="5" borderId="11" xfId="0" applyNumberFormat="1" applyFont="1" applyFill="1" applyBorder="1" applyAlignment="1">
      <alignment wrapText="1"/>
    </xf>
    <xf numFmtId="4" fontId="28" fillId="0" borderId="3" xfId="0" applyNumberFormat="1" applyFont="1" applyFill="1" applyBorder="1" applyAlignment="1">
      <alignment wrapText="1"/>
    </xf>
    <xf numFmtId="4" fontId="27" fillId="0" borderId="17" xfId="0" applyNumberFormat="1" applyFont="1" applyFill="1" applyBorder="1" applyAlignment="1">
      <alignment wrapText="1"/>
    </xf>
    <xf numFmtId="4" fontId="0" fillId="0" borderId="0" xfId="0" applyNumberFormat="1" applyAlignment="1"/>
    <xf numFmtId="4" fontId="26" fillId="0" borderId="0" xfId="0" applyNumberFormat="1" applyFont="1" applyBorder="1" applyAlignment="1">
      <alignment wrapText="1"/>
    </xf>
    <xf numFmtId="4" fontId="30" fillId="0" borderId="3" xfId="0" applyNumberFormat="1" applyFont="1" applyFill="1" applyBorder="1" applyAlignment="1">
      <alignment wrapText="1"/>
    </xf>
    <xf numFmtId="4" fontId="30" fillId="0" borderId="12" xfId="0" applyNumberFormat="1" applyFont="1" applyFill="1" applyBorder="1" applyAlignment="1">
      <alignment wrapText="1"/>
    </xf>
    <xf numFmtId="4" fontId="36" fillId="5" borderId="17" xfId="0" applyNumberFormat="1" applyFont="1" applyFill="1" applyBorder="1" applyAlignment="1">
      <alignment horizontal="right" wrapText="1"/>
    </xf>
    <xf numFmtId="0" fontId="26" fillId="5" borderId="24" xfId="0" applyFont="1" applyFill="1" applyBorder="1"/>
    <xf numFmtId="0" fontId="27" fillId="5" borderId="25" xfId="0" applyFont="1" applyFill="1" applyBorder="1" applyAlignment="1">
      <alignment horizontal="left" wrapText="1"/>
    </xf>
    <xf numFmtId="4" fontId="27" fillId="5" borderId="25" xfId="0" applyNumberFormat="1" applyFont="1" applyFill="1" applyBorder="1" applyAlignment="1">
      <alignment wrapText="1"/>
    </xf>
    <xf numFmtId="4" fontId="27" fillId="5" borderId="26" xfId="0" applyNumberFormat="1" applyFont="1" applyFill="1" applyBorder="1" applyAlignment="1">
      <alignment horizontal="right" wrapText="1"/>
    </xf>
    <xf numFmtId="4" fontId="27" fillId="5" borderId="27" xfId="0" applyNumberFormat="1" applyFont="1" applyFill="1" applyBorder="1" applyAlignment="1">
      <alignment horizontal="right" wrapText="1"/>
    </xf>
    <xf numFmtId="4" fontId="28" fillId="5" borderId="28" xfId="0" applyNumberFormat="1" applyFont="1" applyFill="1" applyBorder="1" applyAlignment="1">
      <alignment horizontal="right" wrapText="1"/>
    </xf>
    <xf numFmtId="0" fontId="28" fillId="8" borderId="3" xfId="0" applyFont="1" applyFill="1" applyBorder="1" applyAlignment="1">
      <alignment horizontal="left" wrapText="1"/>
    </xf>
    <xf numFmtId="0" fontId="27" fillId="8" borderId="3" xfId="0" applyFont="1" applyFill="1" applyBorder="1" applyAlignment="1">
      <alignment horizontal="left" wrapText="1"/>
    </xf>
    <xf numFmtId="2" fontId="2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2" fontId="0" fillId="0" borderId="6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4" fontId="6" fillId="6" borderId="3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 vertical="center" wrapText="1"/>
    </xf>
    <xf numFmtId="2" fontId="9" fillId="6" borderId="3" xfId="0" applyNumberFormat="1" applyFont="1" applyFill="1" applyBorder="1" applyAlignment="1">
      <alignment horizontal="right" vertical="center" wrapText="1"/>
    </xf>
    <xf numFmtId="0" fontId="6" fillId="9" borderId="3" xfId="0" quotePrefix="1" applyNumberFormat="1" applyFont="1" applyFill="1" applyBorder="1" applyAlignment="1" applyProtection="1">
      <alignment horizontal="center" wrapText="1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6" fillId="4" borderId="4" xfId="0" applyNumberFormat="1" applyFont="1" applyFill="1" applyBorder="1" applyAlignment="1">
      <alignment horizontal="center" wrapText="1"/>
    </xf>
    <xf numFmtId="0" fontId="6" fillId="4" borderId="4" xfId="0" applyNumberFormat="1" applyFont="1" applyFill="1" applyBorder="1" applyAlignment="1">
      <alignment horizontal="center" wrapText="1"/>
    </xf>
    <xf numFmtId="4" fontId="9" fillId="7" borderId="3" xfId="0" applyNumberFormat="1" applyFont="1" applyFill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 wrapText="1"/>
    </xf>
    <xf numFmtId="4" fontId="8" fillId="2" borderId="3" xfId="0" quotePrefix="1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3" xfId="0" applyNumberFormat="1" applyFont="1" applyFill="1" applyBorder="1" applyAlignment="1">
      <alignment horizontal="center" wrapText="1"/>
    </xf>
    <xf numFmtId="4" fontId="9" fillId="5" borderId="3" xfId="0" applyNumberFormat="1" applyFont="1" applyFill="1" applyBorder="1" applyAlignment="1">
      <alignment horizontal="center" wrapText="1"/>
    </xf>
    <xf numFmtId="4" fontId="7" fillId="2" borderId="3" xfId="0" quotePrefix="1" applyNumberFormat="1" applyFont="1" applyFill="1" applyBorder="1" applyAlignment="1">
      <alignment horizontal="center"/>
    </xf>
    <xf numFmtId="4" fontId="7" fillId="6" borderId="3" xfId="0" applyNumberFormat="1" applyFont="1" applyFill="1" applyBorder="1" applyAlignment="1">
      <alignment horizontal="center" wrapText="1"/>
    </xf>
    <xf numFmtId="4" fontId="27" fillId="5" borderId="22" xfId="0" applyNumberFormat="1" applyFont="1" applyFill="1" applyBorder="1" applyAlignment="1">
      <alignment horizontal="right" wrapText="1"/>
    </xf>
    <xf numFmtId="4" fontId="36" fillId="5" borderId="22" xfId="0" applyNumberFormat="1" applyFont="1" applyFill="1" applyBorder="1" applyAlignment="1">
      <alignment horizontal="right" wrapText="1"/>
    </xf>
    <xf numFmtId="4" fontId="27" fillId="5" borderId="29" xfId="0" applyNumberFormat="1" applyFont="1" applyFill="1" applyBorder="1" applyAlignment="1">
      <alignment horizontal="right" wrapText="1"/>
    </xf>
    <xf numFmtId="0" fontId="26" fillId="4" borderId="10" xfId="0" applyFont="1" applyFill="1" applyBorder="1" applyAlignment="1">
      <alignment horizontal="left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10" xfId="0" applyNumberFormat="1" applyFont="1" applyFill="1" applyBorder="1" applyAlignment="1">
      <alignment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wrapText="1"/>
    </xf>
    <xf numFmtId="0" fontId="27" fillId="4" borderId="7" xfId="0" applyFont="1" applyFill="1" applyBorder="1" applyAlignment="1">
      <alignment horizontal="center" vertical="center" wrapText="1"/>
    </xf>
    <xf numFmtId="4" fontId="27" fillId="4" borderId="7" xfId="0" applyNumberFormat="1" applyFont="1" applyFill="1" applyBorder="1" applyAlignment="1">
      <alignment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right" vertical="center" wrapText="1"/>
    </xf>
    <xf numFmtId="4" fontId="30" fillId="5" borderId="7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/>
    <xf numFmtId="4" fontId="27" fillId="5" borderId="7" xfId="0" applyNumberFormat="1" applyFont="1" applyFill="1" applyBorder="1" applyAlignment="1">
      <alignment horizontal="right"/>
    </xf>
    <xf numFmtId="0" fontId="27" fillId="0" borderId="18" xfId="0" applyFont="1" applyFill="1" applyBorder="1" applyAlignment="1">
      <alignment horizontal="left" wrapText="1"/>
    </xf>
    <xf numFmtId="0" fontId="26" fillId="0" borderId="30" xfId="0" applyFont="1" applyBorder="1" applyAlignment="1">
      <alignment horizontal="left"/>
    </xf>
    <xf numFmtId="4" fontId="37" fillId="0" borderId="17" xfId="0" applyNumberFormat="1" applyFont="1" applyFill="1" applyBorder="1" applyAlignment="1">
      <alignment horizontal="right" wrapText="1"/>
    </xf>
    <xf numFmtId="0" fontId="30" fillId="0" borderId="1" xfId="0" applyFont="1" applyFill="1" applyBorder="1" applyAlignment="1">
      <alignment horizontal="left" wrapText="1"/>
    </xf>
    <xf numFmtId="2" fontId="9" fillId="5" borderId="3" xfId="0" applyNumberFormat="1" applyFont="1" applyFill="1" applyBorder="1" applyAlignment="1">
      <alignment horizontal="right" wrapText="1"/>
    </xf>
    <xf numFmtId="2" fontId="9" fillId="2" borderId="3" xfId="0" applyNumberFormat="1" applyFont="1" applyFill="1" applyBorder="1" applyAlignment="1">
      <alignment horizontal="right" wrapText="1"/>
    </xf>
    <xf numFmtId="4" fontId="7" fillId="2" borderId="3" xfId="0" quotePrefix="1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7" borderId="1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 applyProtection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/>
    </xf>
  </cellXfs>
  <cellStyles count="5">
    <cellStyle name="Normal 2" xfId="2"/>
    <cellStyle name="Normalno" xfId="0" builtinId="0"/>
    <cellStyle name="Normalno 2" xfId="1"/>
    <cellStyle name="Normalno 2 2" xfId="4"/>
    <cellStyle name="Obično_Lis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A3" sqref="A3:H16"/>
    </sheetView>
  </sheetViews>
  <sheetFormatPr defaultRowHeight="15" x14ac:dyDescent="0.25"/>
  <cols>
    <col min="5" max="5" width="25.28515625" customWidth="1"/>
    <col min="6" max="6" width="17.5703125" customWidth="1"/>
    <col min="7" max="8" width="25.28515625" style="35" customWidth="1"/>
  </cols>
  <sheetData>
    <row r="1" spans="1:8" ht="42" customHeight="1" x14ac:dyDescent="0.25">
      <c r="A1" s="345" t="s">
        <v>299</v>
      </c>
      <c r="B1" s="345"/>
      <c r="C1" s="345"/>
      <c r="D1" s="345"/>
      <c r="E1" s="345"/>
      <c r="F1" s="345"/>
      <c r="G1" s="345"/>
      <c r="H1" s="345"/>
    </row>
    <row r="2" spans="1:8" ht="18" customHeight="1" x14ac:dyDescent="0.25">
      <c r="A2" s="3"/>
      <c r="B2" s="3"/>
      <c r="C2" s="3"/>
      <c r="D2" s="3"/>
      <c r="E2" s="3"/>
      <c r="F2" s="18"/>
      <c r="G2" s="31"/>
      <c r="H2" s="31"/>
    </row>
    <row r="3" spans="1:8" ht="15.75" customHeight="1" x14ac:dyDescent="0.25">
      <c r="A3" s="345" t="s">
        <v>22</v>
      </c>
      <c r="B3" s="345"/>
      <c r="C3" s="345"/>
      <c r="D3" s="345"/>
      <c r="E3" s="345"/>
      <c r="F3" s="345"/>
      <c r="G3" s="345"/>
      <c r="H3" s="353"/>
    </row>
    <row r="4" spans="1:8" ht="18" x14ac:dyDescent="0.25">
      <c r="A4" s="18"/>
      <c r="B4" s="18"/>
      <c r="C4" s="18"/>
      <c r="D4" s="18"/>
      <c r="E4" s="18"/>
      <c r="F4" s="18"/>
      <c r="G4" s="18"/>
      <c r="H4" s="4"/>
    </row>
    <row r="5" spans="1:8" ht="18" customHeight="1" x14ac:dyDescent="0.25">
      <c r="A5" s="345" t="s">
        <v>75</v>
      </c>
      <c r="B5" s="354"/>
      <c r="C5" s="354"/>
      <c r="D5" s="354"/>
      <c r="E5" s="354"/>
      <c r="F5" s="354"/>
      <c r="G5" s="354"/>
      <c r="H5" s="354"/>
    </row>
    <row r="6" spans="1:8" ht="18" x14ac:dyDescent="0.25">
      <c r="A6" s="1"/>
      <c r="B6" s="2"/>
      <c r="C6" s="2"/>
      <c r="D6" s="2"/>
      <c r="E6" s="5"/>
      <c r="F6" s="5"/>
      <c r="G6" s="236"/>
    </row>
    <row r="7" spans="1:8" ht="27" customHeight="1" x14ac:dyDescent="0.25">
      <c r="A7" s="358" t="s">
        <v>306</v>
      </c>
      <c r="B7" s="359"/>
      <c r="C7" s="359"/>
      <c r="D7" s="359"/>
      <c r="E7" s="360"/>
      <c r="F7" s="237" t="s">
        <v>67</v>
      </c>
      <c r="G7" s="238" t="s">
        <v>287</v>
      </c>
      <c r="H7" s="238" t="s">
        <v>68</v>
      </c>
    </row>
    <row r="8" spans="1:8" s="67" customFormat="1" ht="16.5" customHeight="1" x14ac:dyDescent="0.25">
      <c r="A8" s="355">
        <v>1</v>
      </c>
      <c r="B8" s="356"/>
      <c r="C8" s="356"/>
      <c r="D8" s="356"/>
      <c r="E8" s="357"/>
      <c r="F8" s="305">
        <v>2</v>
      </c>
      <c r="G8" s="306">
        <v>3</v>
      </c>
      <c r="H8" s="306">
        <v>4</v>
      </c>
    </row>
    <row r="9" spans="1:8" ht="15" customHeight="1" x14ac:dyDescent="0.25">
      <c r="A9" s="346" t="s">
        <v>0</v>
      </c>
      <c r="B9" s="347"/>
      <c r="C9" s="347"/>
      <c r="D9" s="347"/>
      <c r="E9" s="348"/>
      <c r="F9" s="37">
        <v>1202219.8999999999</v>
      </c>
      <c r="G9" s="37">
        <v>2688016</v>
      </c>
      <c r="H9" s="37">
        <v>1557472.78</v>
      </c>
    </row>
    <row r="10" spans="1:8" ht="15" customHeight="1" x14ac:dyDescent="0.25">
      <c r="A10" s="349" t="s">
        <v>288</v>
      </c>
      <c r="B10" s="350"/>
      <c r="C10" s="350"/>
      <c r="D10" s="350"/>
      <c r="E10" s="351"/>
      <c r="F10" s="42">
        <v>1202219.8999999999</v>
      </c>
      <c r="G10" s="36">
        <v>2688016</v>
      </c>
      <c r="H10" s="36">
        <v>1557472.78</v>
      </c>
    </row>
    <row r="11" spans="1:8" x14ac:dyDescent="0.25">
      <c r="A11" s="352" t="s">
        <v>289</v>
      </c>
      <c r="B11" s="351"/>
      <c r="C11" s="351"/>
      <c r="D11" s="351"/>
      <c r="E11" s="351"/>
      <c r="F11" s="42">
        <v>0</v>
      </c>
      <c r="G11" s="36">
        <v>0</v>
      </c>
      <c r="H11" s="36">
        <v>0</v>
      </c>
    </row>
    <row r="12" spans="1:8" x14ac:dyDescent="0.25">
      <c r="A12" s="25" t="s">
        <v>1</v>
      </c>
      <c r="B12" s="226"/>
      <c r="C12" s="226"/>
      <c r="D12" s="226"/>
      <c r="E12" s="226"/>
      <c r="F12" s="37">
        <f>F13+F14</f>
        <v>1222829.32</v>
      </c>
      <c r="G12" s="37">
        <v>2693628</v>
      </c>
      <c r="H12" s="37">
        <f>H13+H14</f>
        <v>1544755.76</v>
      </c>
    </row>
    <row r="13" spans="1:8" ht="15" customHeight="1" x14ac:dyDescent="0.25">
      <c r="A13" s="361" t="s">
        <v>290</v>
      </c>
      <c r="B13" s="350"/>
      <c r="C13" s="350"/>
      <c r="D13" s="350"/>
      <c r="E13" s="350"/>
      <c r="F13" s="43">
        <v>1215315.08</v>
      </c>
      <c r="G13" s="36">
        <v>2647778</v>
      </c>
      <c r="H13" s="36">
        <v>1540395.7</v>
      </c>
    </row>
    <row r="14" spans="1:8" x14ac:dyDescent="0.25">
      <c r="A14" s="366" t="s">
        <v>291</v>
      </c>
      <c r="B14" s="351"/>
      <c r="C14" s="351"/>
      <c r="D14" s="351"/>
      <c r="E14" s="351"/>
      <c r="F14" s="42">
        <v>7514.24</v>
      </c>
      <c r="G14" s="38">
        <v>45850</v>
      </c>
      <c r="H14" s="38">
        <v>4360.0600000000004</v>
      </c>
    </row>
    <row r="15" spans="1:8" ht="15" customHeight="1" x14ac:dyDescent="0.25">
      <c r="A15" s="365" t="s">
        <v>2</v>
      </c>
      <c r="B15" s="347"/>
      <c r="C15" s="347"/>
      <c r="D15" s="347"/>
      <c r="E15" s="347"/>
      <c r="F15" s="39">
        <f>F9-F12</f>
        <v>-20609.420000000158</v>
      </c>
      <c r="G15" s="39">
        <f>G9-G12</f>
        <v>-5612</v>
      </c>
      <c r="H15" s="39">
        <f t="shared" ref="H15" si="0">H9-H12</f>
        <v>12717.020000000019</v>
      </c>
    </row>
    <row r="16" spans="1:8" ht="18" x14ac:dyDescent="0.25">
      <c r="A16" s="18"/>
      <c r="B16" s="17"/>
      <c r="C16" s="17"/>
      <c r="D16" s="17"/>
      <c r="E16" s="17"/>
      <c r="F16" s="17"/>
      <c r="G16" s="239"/>
      <c r="H16" s="239"/>
    </row>
    <row r="17" spans="1:8" ht="18" customHeight="1" x14ac:dyDescent="0.25">
      <c r="A17" s="345" t="s">
        <v>29</v>
      </c>
      <c r="B17" s="354"/>
      <c r="C17" s="354"/>
      <c r="D17" s="354"/>
      <c r="E17" s="354"/>
      <c r="F17" s="354"/>
      <c r="G17" s="354"/>
      <c r="H17" s="354"/>
    </row>
    <row r="18" spans="1:8" ht="18" x14ac:dyDescent="0.25">
      <c r="A18" s="18"/>
      <c r="B18" s="17"/>
      <c r="C18" s="17"/>
      <c r="D18" s="17"/>
      <c r="E18" s="17"/>
      <c r="F18" s="17"/>
      <c r="G18" s="239"/>
      <c r="H18" s="239"/>
    </row>
    <row r="19" spans="1:8" ht="26.25" x14ac:dyDescent="0.25">
      <c r="A19" s="371"/>
      <c r="B19" s="372"/>
      <c r="C19" s="372"/>
      <c r="D19" s="372"/>
      <c r="E19" s="373"/>
      <c r="F19" s="237" t="s">
        <v>67</v>
      </c>
      <c r="G19" s="238" t="s">
        <v>287</v>
      </c>
      <c r="H19" s="238" t="s">
        <v>68</v>
      </c>
    </row>
    <row r="20" spans="1:8" ht="15.75" customHeight="1" x14ac:dyDescent="0.25">
      <c r="A20" s="349" t="s">
        <v>292</v>
      </c>
      <c r="B20" s="364"/>
      <c r="C20" s="364"/>
      <c r="D20" s="364"/>
      <c r="E20" s="364"/>
      <c r="F20" s="249">
        <v>0</v>
      </c>
      <c r="G20" s="240">
        <v>0</v>
      </c>
      <c r="H20" s="240">
        <v>0</v>
      </c>
    </row>
    <row r="21" spans="1:8" ht="15" customHeight="1" x14ac:dyDescent="0.25">
      <c r="A21" s="349" t="s">
        <v>293</v>
      </c>
      <c r="B21" s="350"/>
      <c r="C21" s="350"/>
      <c r="D21" s="350"/>
      <c r="E21" s="350"/>
      <c r="F21" s="43">
        <v>0</v>
      </c>
      <c r="G21" s="240">
        <v>0</v>
      </c>
      <c r="H21" s="240">
        <v>0</v>
      </c>
    </row>
    <row r="22" spans="1:8" ht="15" customHeight="1" x14ac:dyDescent="0.25">
      <c r="A22" s="365" t="s">
        <v>4</v>
      </c>
      <c r="B22" s="347"/>
      <c r="C22" s="347"/>
      <c r="D22" s="347"/>
      <c r="E22" s="347"/>
      <c r="F22" s="44">
        <v>0</v>
      </c>
      <c r="G22" s="241">
        <v>0</v>
      </c>
      <c r="H22" s="241">
        <v>0</v>
      </c>
    </row>
    <row r="23" spans="1:8" s="67" customFormat="1" ht="15" customHeight="1" x14ac:dyDescent="0.25">
      <c r="A23" s="242"/>
      <c r="B23" s="243"/>
      <c r="C23" s="243"/>
      <c r="D23" s="243"/>
      <c r="E23" s="243"/>
      <c r="F23" s="243"/>
      <c r="G23" s="244"/>
      <c r="H23" s="244"/>
    </row>
    <row r="24" spans="1:8" ht="15" customHeight="1" x14ac:dyDescent="0.25">
      <c r="A24" s="16"/>
      <c r="B24" s="17"/>
      <c r="C24" s="17"/>
      <c r="D24" s="17"/>
      <c r="E24" s="17"/>
      <c r="F24" s="17"/>
      <c r="G24" s="239"/>
      <c r="H24" s="239"/>
    </row>
    <row r="25" spans="1:8" ht="18" customHeight="1" x14ac:dyDescent="0.25">
      <c r="A25" s="345" t="s">
        <v>294</v>
      </c>
      <c r="B25" s="354"/>
      <c r="C25" s="354"/>
      <c r="D25" s="354"/>
      <c r="E25" s="354"/>
      <c r="F25" s="354"/>
      <c r="G25" s="354"/>
      <c r="H25" s="354"/>
    </row>
    <row r="26" spans="1:8" ht="15.75" customHeight="1" x14ac:dyDescent="0.25">
      <c r="A26" s="16"/>
      <c r="B26" s="17"/>
      <c r="C26" s="17"/>
      <c r="D26" s="17"/>
      <c r="E26" s="17"/>
      <c r="F26" s="17"/>
      <c r="G26" s="239"/>
      <c r="H26" s="239"/>
    </row>
    <row r="27" spans="1:8" ht="26.25" x14ac:dyDescent="0.25">
      <c r="A27" s="21"/>
      <c r="B27" s="22"/>
      <c r="C27" s="22"/>
      <c r="D27" s="23"/>
      <c r="E27" s="24"/>
      <c r="F27" s="250" t="s">
        <v>67</v>
      </c>
      <c r="G27" s="238" t="s">
        <v>287</v>
      </c>
      <c r="H27" s="238" t="s">
        <v>68</v>
      </c>
    </row>
    <row r="28" spans="1:8" ht="15" customHeight="1" x14ac:dyDescent="0.25">
      <c r="A28" s="369" t="s">
        <v>30</v>
      </c>
      <c r="B28" s="370"/>
      <c r="C28" s="370"/>
      <c r="D28" s="370"/>
      <c r="E28" s="370"/>
      <c r="F28" s="252">
        <v>12716.12</v>
      </c>
      <c r="G28" s="40">
        <v>5612</v>
      </c>
      <c r="H28" s="245">
        <v>-25165.83</v>
      </c>
    </row>
    <row r="29" spans="1:8" ht="30" customHeight="1" x14ac:dyDescent="0.25">
      <c r="A29" s="367" t="s">
        <v>3</v>
      </c>
      <c r="B29" s="368"/>
      <c r="C29" s="368"/>
      <c r="D29" s="368"/>
      <c r="E29" s="368"/>
      <c r="F29" s="387">
        <v>7893.3</v>
      </c>
      <c r="G29" s="41">
        <v>0</v>
      </c>
      <c r="H29" s="388">
        <v>-25156.83</v>
      </c>
    </row>
    <row r="30" spans="1:8" ht="26.25" customHeight="1" x14ac:dyDescent="0.25">
      <c r="A30" s="67"/>
      <c r="B30" s="67"/>
      <c r="C30" s="67"/>
      <c r="D30" s="67"/>
      <c r="E30" s="67"/>
      <c r="F30" s="251"/>
      <c r="G30" s="67"/>
      <c r="H30" s="67"/>
    </row>
    <row r="31" spans="1:8" ht="18" customHeight="1" x14ac:dyDescent="0.25">
      <c r="A31" s="361" t="s">
        <v>5</v>
      </c>
      <c r="B31" s="350"/>
      <c r="C31" s="350"/>
      <c r="D31" s="350"/>
      <c r="E31" s="350"/>
      <c r="F31" s="38">
        <f>F15+F29</f>
        <v>-12716.120000000159</v>
      </c>
      <c r="G31" s="38">
        <v>0</v>
      </c>
      <c r="H31" s="38">
        <f>H15+H29</f>
        <v>-12439.809999999983</v>
      </c>
    </row>
    <row r="32" spans="1:8" ht="18.75" customHeight="1" x14ac:dyDescent="0.25">
      <c r="G32"/>
      <c r="H32"/>
    </row>
    <row r="33" spans="1:8" ht="24" customHeight="1" x14ac:dyDescent="0.25">
      <c r="A33" s="362" t="s">
        <v>295</v>
      </c>
      <c r="B33" s="363"/>
      <c r="C33" s="363"/>
      <c r="D33" s="363"/>
      <c r="E33" s="363"/>
      <c r="F33" s="363"/>
      <c r="G33" s="363"/>
      <c r="H33" s="363"/>
    </row>
    <row r="34" spans="1:8" ht="12" customHeight="1" x14ac:dyDescent="0.25">
      <c r="A34" s="67"/>
      <c r="B34" s="67"/>
      <c r="C34" s="67"/>
      <c r="D34" s="67"/>
      <c r="E34" s="67"/>
      <c r="F34" s="67"/>
      <c r="G34" s="67"/>
      <c r="H34" s="67"/>
    </row>
    <row r="35" spans="1:8" ht="30.75" customHeight="1" x14ac:dyDescent="0.25">
      <c r="A35" s="362" t="s">
        <v>296</v>
      </c>
      <c r="B35" s="363"/>
      <c r="C35" s="363"/>
      <c r="D35" s="363"/>
      <c r="E35" s="363"/>
      <c r="F35" s="363"/>
      <c r="G35" s="363"/>
      <c r="H35" s="363"/>
    </row>
    <row r="36" spans="1:8" ht="29.25" customHeight="1" x14ac:dyDescent="0.25">
      <c r="A36" s="67"/>
      <c r="B36" s="67"/>
      <c r="C36" s="67"/>
      <c r="D36" s="67"/>
      <c r="E36" s="67"/>
      <c r="F36" s="67"/>
      <c r="G36" s="67"/>
      <c r="H36" s="67"/>
    </row>
    <row r="37" spans="1:8" ht="27.75" customHeight="1" x14ac:dyDescent="0.25">
      <c r="A37" s="362" t="s">
        <v>297</v>
      </c>
      <c r="B37" s="363"/>
      <c r="C37" s="363"/>
      <c r="D37" s="363"/>
      <c r="E37" s="363"/>
      <c r="F37" s="363"/>
      <c r="G37" s="363"/>
      <c r="H37" s="363"/>
    </row>
    <row r="38" spans="1:8" ht="19.5" customHeight="1" x14ac:dyDescent="0.25">
      <c r="G38"/>
      <c r="H38"/>
    </row>
    <row r="39" spans="1:8" ht="17.25" customHeight="1" x14ac:dyDescent="0.25">
      <c r="G39"/>
      <c r="H39"/>
    </row>
  </sheetData>
  <mergeCells count="23">
    <mergeCell ref="A31:E31"/>
    <mergeCell ref="A33:H33"/>
    <mergeCell ref="A35:H35"/>
    <mergeCell ref="A37:H37"/>
    <mergeCell ref="A13:E13"/>
    <mergeCell ref="A17:H17"/>
    <mergeCell ref="A20:E20"/>
    <mergeCell ref="A21:E21"/>
    <mergeCell ref="A22:E22"/>
    <mergeCell ref="A14:E14"/>
    <mergeCell ref="A15:E15"/>
    <mergeCell ref="A29:E29"/>
    <mergeCell ref="A25:H25"/>
    <mergeCell ref="A28:E28"/>
    <mergeCell ref="A19:E19"/>
    <mergeCell ref="A1:H1"/>
    <mergeCell ref="A9:E9"/>
    <mergeCell ref="A10:E10"/>
    <mergeCell ref="A11:E11"/>
    <mergeCell ref="A3:H3"/>
    <mergeCell ref="A5:H5"/>
    <mergeCell ref="A8:E8"/>
    <mergeCell ref="A7:E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79" zoomScaleNormal="100" workbookViewId="0">
      <selection activeCell="K41" sqref="K41"/>
    </sheetView>
  </sheetViews>
  <sheetFormatPr defaultRowHeight="15" x14ac:dyDescent="0.25"/>
  <cols>
    <col min="1" max="1" width="10.85546875" customWidth="1"/>
    <col min="3" max="3" width="33.28515625" customWidth="1"/>
    <col min="4" max="4" width="15.5703125" style="307" customWidth="1"/>
    <col min="5" max="5" width="23.5703125" customWidth="1"/>
    <col min="6" max="6" width="18.85546875" customWidth="1"/>
    <col min="7" max="7" width="17.85546875" style="251" customWidth="1"/>
    <col min="8" max="8" width="11.140625" customWidth="1"/>
    <col min="10" max="11" width="11.7109375" bestFit="1" customWidth="1"/>
  </cols>
  <sheetData>
    <row r="1" spans="1:10" ht="15.75" x14ac:dyDescent="0.25">
      <c r="A1" s="377" t="s">
        <v>298</v>
      </c>
      <c r="B1" s="377"/>
      <c r="C1" s="377"/>
      <c r="D1" s="377"/>
      <c r="E1" s="377"/>
      <c r="F1" s="377"/>
      <c r="G1" s="377"/>
    </row>
    <row r="2" spans="1:10" ht="18" x14ac:dyDescent="0.25">
      <c r="A2" s="71"/>
      <c r="B2" s="71"/>
      <c r="C2" s="71"/>
      <c r="D2" s="308"/>
      <c r="E2" s="71"/>
      <c r="F2" s="71"/>
      <c r="G2" s="289"/>
    </row>
    <row r="3" spans="1:10" ht="15.75" x14ac:dyDescent="0.25">
      <c r="A3" s="377" t="s">
        <v>22</v>
      </c>
      <c r="B3" s="377"/>
      <c r="C3" s="377"/>
      <c r="D3" s="377"/>
      <c r="E3" s="377"/>
      <c r="F3" s="377"/>
      <c r="G3" s="377"/>
    </row>
    <row r="4" spans="1:10" ht="18" x14ac:dyDescent="0.25">
      <c r="A4" s="71"/>
      <c r="B4" s="71"/>
      <c r="C4" s="71"/>
      <c r="D4" s="308"/>
      <c r="E4" s="71"/>
      <c r="F4" s="71"/>
      <c r="G4" s="290"/>
    </row>
    <row r="5" spans="1:10" ht="15.75" x14ac:dyDescent="0.25">
      <c r="A5" s="377" t="s">
        <v>90</v>
      </c>
      <c r="B5" s="377"/>
      <c r="C5" s="377"/>
      <c r="D5" s="377"/>
      <c r="E5" s="377"/>
      <c r="F5" s="377"/>
      <c r="G5" s="377"/>
    </row>
    <row r="6" spans="1:10" ht="18" x14ac:dyDescent="0.25">
      <c r="A6" s="71"/>
      <c r="B6" s="71"/>
      <c r="C6" s="71"/>
      <c r="D6" s="308"/>
      <c r="E6" s="71"/>
      <c r="F6" s="71"/>
      <c r="G6" s="290"/>
    </row>
    <row r="7" spans="1:10" ht="15.75" x14ac:dyDescent="0.25">
      <c r="A7" s="377" t="s">
        <v>91</v>
      </c>
      <c r="B7" s="377"/>
      <c r="C7" s="377"/>
      <c r="D7" s="377"/>
      <c r="E7" s="377"/>
      <c r="F7" s="377"/>
      <c r="G7" s="377"/>
    </row>
    <row r="8" spans="1:10" ht="18" x14ac:dyDescent="0.25">
      <c r="A8" s="71"/>
      <c r="B8" s="71"/>
      <c r="C8" s="71"/>
      <c r="D8" s="308"/>
      <c r="E8" s="71"/>
      <c r="F8" s="71"/>
      <c r="G8" s="290"/>
    </row>
    <row r="9" spans="1:10" ht="39" x14ac:dyDescent="0.25">
      <c r="A9" s="72" t="s">
        <v>7</v>
      </c>
      <c r="B9" s="73" t="s">
        <v>8</v>
      </c>
      <c r="C9" s="73" t="s">
        <v>6</v>
      </c>
      <c r="D9" s="309" t="s">
        <v>67</v>
      </c>
      <c r="E9" s="72" t="s">
        <v>66</v>
      </c>
      <c r="F9" s="72" t="s">
        <v>68</v>
      </c>
      <c r="G9" s="72" t="s">
        <v>64</v>
      </c>
      <c r="H9" s="72" t="s">
        <v>64</v>
      </c>
    </row>
    <row r="10" spans="1:10" s="301" customFormat="1" x14ac:dyDescent="0.25">
      <c r="A10" s="298"/>
      <c r="B10" s="299"/>
      <c r="C10" s="299">
        <v>1</v>
      </c>
      <c r="D10" s="310">
        <v>2</v>
      </c>
      <c r="E10" s="298">
        <v>3</v>
      </c>
      <c r="F10" s="298">
        <v>4</v>
      </c>
      <c r="G10" s="298" t="s">
        <v>304</v>
      </c>
      <c r="H10" s="298" t="s">
        <v>305</v>
      </c>
    </row>
    <row r="11" spans="1:10" x14ac:dyDescent="0.25">
      <c r="A11" s="90">
        <v>6</v>
      </c>
      <c r="B11" s="90"/>
      <c r="C11" s="91" t="s">
        <v>10</v>
      </c>
      <c r="D11" s="311">
        <v>1202219.8999999999</v>
      </c>
      <c r="E11" s="92">
        <f>E12+E19+E22+E25+E31+E35</f>
        <v>2688015.6300000004</v>
      </c>
      <c r="F11" s="92">
        <f>F12+F19+F22+F25+F31+F35</f>
        <v>1557472.78</v>
      </c>
      <c r="G11" s="200">
        <f>F11/D11*100</f>
        <v>129.54974210624863</v>
      </c>
      <c r="H11" s="200">
        <f>F11/E11*100</f>
        <v>57.941358771042559</v>
      </c>
    </row>
    <row r="12" spans="1:10" ht="34.5" customHeight="1" x14ac:dyDescent="0.25">
      <c r="A12" s="68"/>
      <c r="B12" s="87">
        <v>63</v>
      </c>
      <c r="C12" s="75" t="s">
        <v>31</v>
      </c>
      <c r="D12" s="312">
        <v>1050592</v>
      </c>
      <c r="E12" s="98">
        <v>2267444.9300000002</v>
      </c>
      <c r="F12" s="98">
        <v>1281101.3500000001</v>
      </c>
      <c r="G12" s="36">
        <f t="shared" ref="G12:G37" si="0">F12/D12*100</f>
        <v>121.94090093966071</v>
      </c>
      <c r="H12" s="36">
        <f t="shared" ref="H12:H35" si="1">F12/E12*100</f>
        <v>56.499777924044224</v>
      </c>
    </row>
    <row r="13" spans="1:10" s="67" customFormat="1" ht="26.25" customHeight="1" x14ac:dyDescent="0.25">
      <c r="A13" s="68"/>
      <c r="B13" s="87">
        <v>636</v>
      </c>
      <c r="C13" s="75" t="s">
        <v>95</v>
      </c>
      <c r="D13" s="312">
        <v>1008187.73</v>
      </c>
      <c r="E13" s="86"/>
      <c r="F13" s="95">
        <v>1277324.76</v>
      </c>
      <c r="G13" s="36">
        <f t="shared" si="0"/>
        <v>126.69513047932055</v>
      </c>
      <c r="H13" s="36"/>
    </row>
    <row r="14" spans="1:10" ht="38.25" x14ac:dyDescent="0.25">
      <c r="A14" s="68"/>
      <c r="B14" s="89">
        <v>6361</v>
      </c>
      <c r="C14" s="75" t="s">
        <v>96</v>
      </c>
      <c r="D14" s="312">
        <v>1008187.73</v>
      </c>
      <c r="E14" s="95"/>
      <c r="F14" s="95">
        <v>1277324.76</v>
      </c>
      <c r="G14" s="36">
        <f t="shared" si="0"/>
        <v>126.69513047932055</v>
      </c>
      <c r="H14" s="36"/>
    </row>
    <row r="15" spans="1:10" ht="38.25" x14ac:dyDescent="0.25">
      <c r="A15" s="68"/>
      <c r="B15" s="89">
        <v>6362</v>
      </c>
      <c r="C15" s="75" t="s">
        <v>97</v>
      </c>
      <c r="D15" s="312">
        <v>0</v>
      </c>
      <c r="E15" s="95"/>
      <c r="F15" s="95">
        <v>0</v>
      </c>
      <c r="G15" s="36"/>
      <c r="H15" s="36"/>
      <c r="J15" s="35"/>
    </row>
    <row r="16" spans="1:10" s="67" customFormat="1" ht="25.5" x14ac:dyDescent="0.25">
      <c r="A16" s="68"/>
      <c r="B16" s="87">
        <v>639</v>
      </c>
      <c r="C16" s="75" t="s">
        <v>98</v>
      </c>
      <c r="D16" s="312">
        <v>42404.27</v>
      </c>
      <c r="E16" s="95"/>
      <c r="F16" s="95">
        <v>3776.59</v>
      </c>
      <c r="G16" s="36">
        <f t="shared" si="0"/>
        <v>8.9061549697707338</v>
      </c>
      <c r="H16" s="36"/>
    </row>
    <row r="17" spans="1:8" ht="25.5" x14ac:dyDescent="0.25">
      <c r="A17" s="68"/>
      <c r="B17" s="89">
        <v>6391</v>
      </c>
      <c r="C17" s="75" t="s">
        <v>99</v>
      </c>
      <c r="D17" s="312">
        <v>5975.48</v>
      </c>
      <c r="E17" s="95"/>
      <c r="F17" s="95">
        <v>3776.59</v>
      </c>
      <c r="G17" s="36">
        <f t="shared" si="0"/>
        <v>63.201449925361651</v>
      </c>
      <c r="H17" s="36"/>
    </row>
    <row r="18" spans="1:8" ht="38.25" x14ac:dyDescent="0.25">
      <c r="A18" s="68"/>
      <c r="B18" s="89">
        <v>6393</v>
      </c>
      <c r="C18" s="75" t="s">
        <v>100</v>
      </c>
      <c r="D18" s="312">
        <v>36428.79</v>
      </c>
      <c r="E18" s="95"/>
      <c r="F18" s="95">
        <v>0</v>
      </c>
      <c r="G18" s="36">
        <f t="shared" si="0"/>
        <v>0</v>
      </c>
      <c r="H18" s="36"/>
    </row>
    <row r="19" spans="1:8" x14ac:dyDescent="0.25">
      <c r="A19" s="82"/>
      <c r="B19" s="88">
        <v>64</v>
      </c>
      <c r="C19" s="77" t="s">
        <v>101</v>
      </c>
      <c r="D19" s="313">
        <v>0.01</v>
      </c>
      <c r="E19" s="98">
        <v>2</v>
      </c>
      <c r="F19" s="98">
        <v>2625.42</v>
      </c>
      <c r="G19" s="36">
        <f>F19/D19*100</f>
        <v>26254200</v>
      </c>
      <c r="H19" s="36">
        <f>F19/E19*100</f>
        <v>131271</v>
      </c>
    </row>
    <row r="20" spans="1:8" s="67" customFormat="1" x14ac:dyDescent="0.25">
      <c r="A20" s="82"/>
      <c r="B20" s="88">
        <v>641</v>
      </c>
      <c r="C20" s="77" t="s">
        <v>53</v>
      </c>
      <c r="D20" s="313">
        <v>0.01</v>
      </c>
      <c r="E20" s="96"/>
      <c r="F20" s="95">
        <v>2625.42</v>
      </c>
      <c r="G20" s="36">
        <f t="shared" si="0"/>
        <v>26254200</v>
      </c>
      <c r="H20" s="36"/>
    </row>
    <row r="21" spans="1:8" ht="25.5" x14ac:dyDescent="0.25">
      <c r="A21" s="68"/>
      <c r="B21" s="89">
        <v>6413</v>
      </c>
      <c r="C21" s="75" t="s">
        <v>102</v>
      </c>
      <c r="D21" s="312">
        <v>0.01</v>
      </c>
      <c r="E21" s="95"/>
      <c r="F21" s="95">
        <v>2625.42</v>
      </c>
      <c r="G21" s="36">
        <f t="shared" si="0"/>
        <v>26254200</v>
      </c>
      <c r="H21" s="36"/>
    </row>
    <row r="22" spans="1:8" ht="38.25" x14ac:dyDescent="0.25">
      <c r="A22" s="82"/>
      <c r="B22" s="88">
        <v>65</v>
      </c>
      <c r="C22" s="97" t="s">
        <v>104</v>
      </c>
      <c r="D22" s="313">
        <v>360.96</v>
      </c>
      <c r="E22" s="98">
        <v>650</v>
      </c>
      <c r="F22" s="99">
        <v>19.53</v>
      </c>
      <c r="G22" s="36">
        <f t="shared" si="0"/>
        <v>5.4105718085106389</v>
      </c>
      <c r="H22" s="36">
        <f t="shared" si="1"/>
        <v>3.0046153846153847</v>
      </c>
    </row>
    <row r="23" spans="1:8" s="67" customFormat="1" x14ac:dyDescent="0.25">
      <c r="A23" s="82"/>
      <c r="B23" s="88">
        <v>652</v>
      </c>
      <c r="C23" s="77" t="s">
        <v>103</v>
      </c>
      <c r="D23" s="313">
        <v>360.56</v>
      </c>
      <c r="E23" s="96"/>
      <c r="F23" s="100">
        <v>19.53</v>
      </c>
      <c r="G23" s="36">
        <f t="shared" si="0"/>
        <v>5.4165742178832934</v>
      </c>
      <c r="H23" s="36"/>
    </row>
    <row r="24" spans="1:8" x14ac:dyDescent="0.25">
      <c r="A24" s="68"/>
      <c r="B24" s="89">
        <v>6526</v>
      </c>
      <c r="C24" s="75" t="s">
        <v>94</v>
      </c>
      <c r="D24" s="312">
        <v>360.56</v>
      </c>
      <c r="E24" s="95"/>
      <c r="F24" s="95">
        <v>19.53</v>
      </c>
      <c r="G24" s="36">
        <f t="shared" si="0"/>
        <v>5.4165742178832934</v>
      </c>
      <c r="H24" s="36"/>
    </row>
    <row r="25" spans="1:8" x14ac:dyDescent="0.25">
      <c r="A25" s="82"/>
      <c r="B25" s="88">
        <v>66</v>
      </c>
      <c r="C25" s="77" t="s">
        <v>51</v>
      </c>
      <c r="D25" s="313">
        <v>17250.82</v>
      </c>
      <c r="E25" s="98">
        <v>22405</v>
      </c>
      <c r="F25" s="99">
        <v>17818.87</v>
      </c>
      <c r="G25" s="36">
        <f t="shared" si="0"/>
        <v>103.29288694682339</v>
      </c>
      <c r="H25" s="36">
        <f t="shared" si="1"/>
        <v>79.530774380718583</v>
      </c>
    </row>
    <row r="26" spans="1:8" s="67" customFormat="1" ht="25.5" x14ac:dyDescent="0.25">
      <c r="A26" s="82"/>
      <c r="B26" s="88">
        <v>661</v>
      </c>
      <c r="C26" s="97" t="s">
        <v>105</v>
      </c>
      <c r="D26" s="313">
        <v>16548.849999999999</v>
      </c>
      <c r="E26" s="96"/>
      <c r="F26" s="100">
        <v>14376.37</v>
      </c>
      <c r="G26" s="36">
        <f t="shared" si="0"/>
        <v>86.872320433141894</v>
      </c>
      <c r="H26" s="36"/>
    </row>
    <row r="27" spans="1:8" x14ac:dyDescent="0.25">
      <c r="A27" s="68"/>
      <c r="B27" s="89">
        <v>6615</v>
      </c>
      <c r="C27" s="75" t="s">
        <v>106</v>
      </c>
      <c r="D27" s="312">
        <v>16545.849999999999</v>
      </c>
      <c r="E27" s="95"/>
      <c r="F27" s="95">
        <v>14376.37</v>
      </c>
      <c r="G27" s="36">
        <f t="shared" si="0"/>
        <v>86.888071631254988</v>
      </c>
      <c r="H27" s="36"/>
    </row>
    <row r="28" spans="1:8" s="67" customFormat="1" x14ac:dyDescent="0.25">
      <c r="A28" s="68"/>
      <c r="B28" s="87">
        <v>663</v>
      </c>
      <c r="C28" s="75" t="s">
        <v>57</v>
      </c>
      <c r="D28" s="312">
        <v>704.97</v>
      </c>
      <c r="E28" s="95"/>
      <c r="F28" s="95">
        <v>3442.5</v>
      </c>
      <c r="G28" s="36">
        <f t="shared" si="0"/>
        <v>488.31865185752588</v>
      </c>
      <c r="H28" s="36"/>
    </row>
    <row r="29" spans="1:8" s="67" customFormat="1" x14ac:dyDescent="0.25">
      <c r="A29" s="68"/>
      <c r="B29" s="89">
        <v>6631</v>
      </c>
      <c r="C29" s="75" t="s">
        <v>107</v>
      </c>
      <c r="D29" s="312">
        <v>704.97</v>
      </c>
      <c r="E29" s="95"/>
      <c r="F29" s="95">
        <v>3442.5</v>
      </c>
      <c r="G29" s="36">
        <f t="shared" si="0"/>
        <v>488.31865185752588</v>
      </c>
      <c r="H29" s="36"/>
    </row>
    <row r="30" spans="1:8" x14ac:dyDescent="0.25">
      <c r="A30" s="68"/>
      <c r="B30" s="89">
        <v>6631</v>
      </c>
      <c r="C30" s="75" t="s">
        <v>112</v>
      </c>
      <c r="D30" s="312">
        <v>0</v>
      </c>
      <c r="E30" s="95"/>
      <c r="F30" s="95">
        <v>0</v>
      </c>
      <c r="G30" s="36"/>
      <c r="H30" s="36"/>
    </row>
    <row r="31" spans="1:8" ht="27.75" customHeight="1" x14ac:dyDescent="0.25">
      <c r="A31" s="82"/>
      <c r="B31" s="88">
        <v>67</v>
      </c>
      <c r="C31" s="75" t="s">
        <v>32</v>
      </c>
      <c r="D31" s="312">
        <v>133971.38</v>
      </c>
      <c r="E31" s="98">
        <v>397435.7</v>
      </c>
      <c r="F31" s="98">
        <v>255212.69</v>
      </c>
      <c r="G31" s="36">
        <f t="shared" si="0"/>
        <v>190.49791828672659</v>
      </c>
      <c r="H31" s="36">
        <f t="shared" si="1"/>
        <v>64.214837771241989</v>
      </c>
    </row>
    <row r="32" spans="1:8" s="67" customFormat="1" ht="36.75" customHeight="1" x14ac:dyDescent="0.25">
      <c r="A32" s="82"/>
      <c r="B32" s="88">
        <v>671</v>
      </c>
      <c r="C32" s="75" t="s">
        <v>108</v>
      </c>
      <c r="D32" s="312">
        <v>133971.38</v>
      </c>
      <c r="E32" s="96"/>
      <c r="F32" s="95">
        <v>255212.69</v>
      </c>
      <c r="G32" s="36">
        <f t="shared" si="0"/>
        <v>190.49791828672659</v>
      </c>
      <c r="H32" s="36"/>
    </row>
    <row r="33" spans="1:8" ht="25.5" x14ac:dyDescent="0.25">
      <c r="A33" s="68"/>
      <c r="B33" s="89">
        <v>6711</v>
      </c>
      <c r="C33" s="75" t="s">
        <v>109</v>
      </c>
      <c r="D33" s="312">
        <v>133971.38</v>
      </c>
      <c r="E33" s="95"/>
      <c r="F33" s="95">
        <v>255212.69</v>
      </c>
      <c r="G33" s="36">
        <f t="shared" si="0"/>
        <v>190.49791828672659</v>
      </c>
      <c r="H33" s="36"/>
    </row>
    <row r="34" spans="1:8" ht="38.25" x14ac:dyDescent="0.25">
      <c r="A34" s="68"/>
      <c r="B34" s="89">
        <v>6712</v>
      </c>
      <c r="C34" s="75" t="s">
        <v>110</v>
      </c>
      <c r="D34" s="312">
        <v>0</v>
      </c>
      <c r="E34" s="95"/>
      <c r="F34" s="95">
        <v>0</v>
      </c>
      <c r="G34" s="36"/>
      <c r="H34" s="36"/>
    </row>
    <row r="35" spans="1:8" s="67" customFormat="1" ht="27.75" customHeight="1" x14ac:dyDescent="0.25">
      <c r="A35" s="82"/>
      <c r="B35" s="88">
        <v>68</v>
      </c>
      <c r="C35" s="75" t="s">
        <v>94</v>
      </c>
      <c r="D35" s="312">
        <v>44.73</v>
      </c>
      <c r="E35" s="98">
        <v>78</v>
      </c>
      <c r="F35" s="98">
        <v>694.92</v>
      </c>
      <c r="G35" s="36">
        <f t="shared" si="0"/>
        <v>1553.5881958417169</v>
      </c>
      <c r="H35" s="36">
        <f t="shared" si="1"/>
        <v>890.92307692307691</v>
      </c>
    </row>
    <row r="36" spans="1:8" s="67" customFormat="1" ht="18" customHeight="1" x14ac:dyDescent="0.25">
      <c r="A36" s="82"/>
      <c r="B36" s="88">
        <v>683</v>
      </c>
      <c r="C36" s="75" t="s">
        <v>111</v>
      </c>
      <c r="D36" s="312">
        <v>44.73</v>
      </c>
      <c r="E36" s="96"/>
      <c r="F36" s="95">
        <v>694.92</v>
      </c>
      <c r="G36" s="36">
        <f t="shared" si="0"/>
        <v>1553.5881958417169</v>
      </c>
      <c r="H36" s="36"/>
    </row>
    <row r="37" spans="1:8" s="67" customFormat="1" x14ac:dyDescent="0.25">
      <c r="A37" s="68"/>
      <c r="B37" s="89">
        <v>6831</v>
      </c>
      <c r="C37" s="75" t="s">
        <v>111</v>
      </c>
      <c r="D37" s="312">
        <v>44.73</v>
      </c>
      <c r="E37" s="95"/>
      <c r="F37" s="95">
        <v>694.92</v>
      </c>
      <c r="G37" s="36">
        <f t="shared" si="0"/>
        <v>1553.5881958417169</v>
      </c>
      <c r="H37" s="36"/>
    </row>
    <row r="38" spans="1:8" x14ac:dyDescent="0.25">
      <c r="A38" s="101"/>
      <c r="B38" s="101"/>
      <c r="C38" s="102"/>
      <c r="D38" s="314"/>
      <c r="E38" s="103"/>
      <c r="F38" s="103"/>
      <c r="G38" s="291"/>
    </row>
    <row r="39" spans="1:8" x14ac:dyDescent="0.25">
      <c r="A39" s="104"/>
      <c r="B39" s="104"/>
      <c r="C39" s="105"/>
      <c r="D39" s="315"/>
      <c r="E39" s="106"/>
      <c r="F39" s="106"/>
      <c r="G39" s="292"/>
    </row>
    <row r="40" spans="1:8" ht="15.75" x14ac:dyDescent="0.25">
      <c r="A40" s="378" t="s">
        <v>89</v>
      </c>
      <c r="B40" s="378"/>
      <c r="C40" s="378"/>
      <c r="D40" s="378"/>
      <c r="E40" s="378"/>
      <c r="F40" s="378"/>
      <c r="G40" s="378"/>
    </row>
    <row r="41" spans="1:8" ht="18" x14ac:dyDescent="0.25">
      <c r="A41" s="71"/>
      <c r="B41" s="71"/>
      <c r="C41" s="71"/>
      <c r="D41" s="308"/>
      <c r="E41" s="71"/>
      <c r="F41" s="71"/>
      <c r="G41" s="290"/>
    </row>
    <row r="42" spans="1:8" ht="39" x14ac:dyDescent="0.25">
      <c r="A42" s="72" t="s">
        <v>7</v>
      </c>
      <c r="B42" s="73" t="s">
        <v>8</v>
      </c>
      <c r="C42" s="73" t="s">
        <v>12</v>
      </c>
      <c r="D42" s="316" t="s">
        <v>67</v>
      </c>
      <c r="E42" s="72" t="s">
        <v>66</v>
      </c>
      <c r="F42" s="72" t="s">
        <v>68</v>
      </c>
      <c r="G42" s="72" t="s">
        <v>64</v>
      </c>
      <c r="H42" s="72" t="s">
        <v>64</v>
      </c>
    </row>
    <row r="43" spans="1:8" s="301" customFormat="1" x14ac:dyDescent="0.25">
      <c r="A43" s="298"/>
      <c r="B43" s="299"/>
      <c r="C43" s="299">
        <v>1</v>
      </c>
      <c r="D43" s="317">
        <v>2</v>
      </c>
      <c r="E43" s="298">
        <v>3</v>
      </c>
      <c r="F43" s="298">
        <v>4</v>
      </c>
      <c r="G43" s="298" t="s">
        <v>304</v>
      </c>
      <c r="H43" s="298" t="s">
        <v>305</v>
      </c>
    </row>
    <row r="44" spans="1:8" x14ac:dyDescent="0.25">
      <c r="A44" s="81">
        <v>3</v>
      </c>
      <c r="B44" s="81"/>
      <c r="C44" s="74" t="s">
        <v>13</v>
      </c>
      <c r="D44" s="318">
        <v>1215315.08</v>
      </c>
      <c r="E44" s="84">
        <v>2647778.02</v>
      </c>
      <c r="F44" s="84">
        <f>F45+F52+F83+F87</f>
        <v>1540395.7000000002</v>
      </c>
      <c r="G44" s="199">
        <f>F44/D44*100</f>
        <v>126.74866998276696</v>
      </c>
      <c r="H44" s="199">
        <f>F44/E44*100</f>
        <v>58.176919982136575</v>
      </c>
    </row>
    <row r="45" spans="1:8" x14ac:dyDescent="0.25">
      <c r="A45" s="68"/>
      <c r="B45" s="87">
        <v>31</v>
      </c>
      <c r="C45" s="107" t="s">
        <v>14</v>
      </c>
      <c r="D45" s="312">
        <v>975109.33</v>
      </c>
      <c r="E45" s="98">
        <v>2119010.2000000002</v>
      </c>
      <c r="F45" s="98">
        <v>1309598.56</v>
      </c>
      <c r="G45" s="198">
        <f>F45/D45*100</f>
        <v>134.30274121159317</v>
      </c>
      <c r="H45" s="303">
        <f>F45/E45*100</f>
        <v>61.802371692217427</v>
      </c>
    </row>
    <row r="46" spans="1:8" s="67" customFormat="1" x14ac:dyDescent="0.25">
      <c r="A46" s="68"/>
      <c r="B46" s="87">
        <v>311</v>
      </c>
      <c r="C46" s="75" t="s">
        <v>114</v>
      </c>
      <c r="D46" s="312">
        <v>805953.28</v>
      </c>
      <c r="E46" s="95"/>
      <c r="F46" s="95">
        <v>1088826.05</v>
      </c>
      <c r="G46" s="80">
        <f t="shared" ref="G46:G101" si="2">F46/D46*100</f>
        <v>135.09791163080817</v>
      </c>
      <c r="H46" s="303"/>
    </row>
    <row r="47" spans="1:8" x14ac:dyDescent="0.25">
      <c r="A47" s="68"/>
      <c r="B47" s="89">
        <v>3111</v>
      </c>
      <c r="C47" s="75" t="s">
        <v>113</v>
      </c>
      <c r="D47" s="312">
        <v>800618.67</v>
      </c>
      <c r="E47" s="95"/>
      <c r="F47" s="95">
        <v>1088826.05</v>
      </c>
      <c r="G47" s="80">
        <f t="shared" si="2"/>
        <v>135.9980838318447</v>
      </c>
      <c r="H47" s="303"/>
    </row>
    <row r="48" spans="1:8" s="67" customFormat="1" x14ac:dyDescent="0.25">
      <c r="A48" s="68"/>
      <c r="B48" s="68">
        <v>312</v>
      </c>
      <c r="C48" s="75" t="s">
        <v>115</v>
      </c>
      <c r="D48" s="312">
        <v>38875.550000000003</v>
      </c>
      <c r="E48" s="95"/>
      <c r="F48" s="95">
        <v>45369.04</v>
      </c>
      <c r="G48" s="80">
        <f t="shared" si="2"/>
        <v>116.7032749375893</v>
      </c>
      <c r="H48" s="303"/>
    </row>
    <row r="49" spans="1:11" x14ac:dyDescent="0.25">
      <c r="A49" s="68"/>
      <c r="B49" s="89">
        <v>3121</v>
      </c>
      <c r="C49" s="75" t="s">
        <v>115</v>
      </c>
      <c r="D49" s="312">
        <v>38878.550000000003</v>
      </c>
      <c r="E49" s="95"/>
      <c r="F49" s="95">
        <v>45369.04</v>
      </c>
      <c r="G49" s="80">
        <f t="shared" si="2"/>
        <v>116.69426971942111</v>
      </c>
      <c r="H49" s="303"/>
    </row>
    <row r="50" spans="1:11" s="67" customFormat="1" x14ac:dyDescent="0.25">
      <c r="A50" s="68"/>
      <c r="B50" s="87">
        <v>313</v>
      </c>
      <c r="C50" s="75" t="s">
        <v>116</v>
      </c>
      <c r="D50" s="312">
        <v>130277.5</v>
      </c>
      <c r="E50" s="95"/>
      <c r="F50" s="95">
        <v>175403.47</v>
      </c>
      <c r="G50" s="80">
        <f t="shared" si="2"/>
        <v>134.63834507109823</v>
      </c>
      <c r="H50" s="303"/>
    </row>
    <row r="51" spans="1:11" ht="25.5" x14ac:dyDescent="0.25">
      <c r="A51" s="68"/>
      <c r="B51" s="89">
        <v>3132</v>
      </c>
      <c r="C51" s="75" t="s">
        <v>117</v>
      </c>
      <c r="D51" s="312">
        <v>130277.5</v>
      </c>
      <c r="E51" s="95"/>
      <c r="F51" s="95">
        <v>175403.47</v>
      </c>
      <c r="G51" s="198">
        <f t="shared" si="2"/>
        <v>134.63834507109823</v>
      </c>
      <c r="H51" s="303"/>
      <c r="K51" s="35"/>
    </row>
    <row r="52" spans="1:11" x14ac:dyDescent="0.25">
      <c r="A52" s="82"/>
      <c r="B52" s="88">
        <v>32</v>
      </c>
      <c r="C52" s="108" t="s">
        <v>24</v>
      </c>
      <c r="D52" s="319">
        <v>253348.45</v>
      </c>
      <c r="E52" s="98">
        <v>449267.82</v>
      </c>
      <c r="F52" s="98">
        <v>228627.54</v>
      </c>
      <c r="G52" s="198">
        <f t="shared" si="2"/>
        <v>90.242328303172954</v>
      </c>
      <c r="H52" s="303">
        <f t="shared" ref="H52" si="3">F52/E52*100</f>
        <v>50.888919664889421</v>
      </c>
    </row>
    <row r="53" spans="1:11" s="67" customFormat="1" x14ac:dyDescent="0.25">
      <c r="A53" s="82"/>
      <c r="B53" s="88">
        <v>321</v>
      </c>
      <c r="C53" s="76" t="s">
        <v>118</v>
      </c>
      <c r="D53" s="319">
        <v>33637.120000000003</v>
      </c>
      <c r="E53" s="95"/>
      <c r="F53" s="95">
        <v>36817.51</v>
      </c>
      <c r="G53" s="80">
        <f t="shared" si="2"/>
        <v>109.45500090376345</v>
      </c>
      <c r="H53" s="303"/>
    </row>
    <row r="54" spans="1:11" x14ac:dyDescent="0.25">
      <c r="A54" s="68"/>
      <c r="B54" s="89">
        <v>3211</v>
      </c>
      <c r="C54" s="75" t="s">
        <v>119</v>
      </c>
      <c r="D54" s="312">
        <v>6410.95</v>
      </c>
      <c r="E54" s="95"/>
      <c r="F54" s="95">
        <v>5976.12</v>
      </c>
      <c r="G54" s="80">
        <f t="shared" si="2"/>
        <v>93.217385878847921</v>
      </c>
      <c r="H54" s="303"/>
    </row>
    <row r="55" spans="1:11" ht="25.5" x14ac:dyDescent="0.25">
      <c r="A55" s="68"/>
      <c r="B55" s="89">
        <v>3212</v>
      </c>
      <c r="C55" s="75" t="s">
        <v>120</v>
      </c>
      <c r="D55" s="312">
        <v>26573.34</v>
      </c>
      <c r="E55" s="95"/>
      <c r="F55" s="95">
        <v>30623.49</v>
      </c>
      <c r="G55" s="80">
        <f t="shared" si="2"/>
        <v>115.24140360225701</v>
      </c>
      <c r="H55" s="303"/>
    </row>
    <row r="56" spans="1:11" x14ac:dyDescent="0.25">
      <c r="A56" s="68"/>
      <c r="B56" s="89">
        <v>3213</v>
      </c>
      <c r="C56" s="75" t="s">
        <v>121</v>
      </c>
      <c r="D56" s="312">
        <v>591.78</v>
      </c>
      <c r="E56" s="95"/>
      <c r="F56" s="95">
        <v>217.9</v>
      </c>
      <c r="G56" s="80">
        <f t="shared" si="2"/>
        <v>36.821115955253639</v>
      </c>
      <c r="H56" s="303"/>
    </row>
    <row r="57" spans="1:11" s="67" customFormat="1" x14ac:dyDescent="0.25">
      <c r="A57" s="68"/>
      <c r="B57" s="89">
        <v>3214</v>
      </c>
      <c r="C57" s="75" t="s">
        <v>146</v>
      </c>
      <c r="D57" s="312">
        <v>61.05</v>
      </c>
      <c r="E57" s="95"/>
      <c r="F57" s="95">
        <v>0</v>
      </c>
      <c r="G57" s="80">
        <f t="shared" si="2"/>
        <v>0</v>
      </c>
      <c r="H57" s="303"/>
    </row>
    <row r="58" spans="1:11" s="67" customFormat="1" x14ac:dyDescent="0.25">
      <c r="A58" s="68"/>
      <c r="B58" s="87">
        <v>322</v>
      </c>
      <c r="C58" s="75" t="s">
        <v>122</v>
      </c>
      <c r="D58" s="312">
        <v>59047.65</v>
      </c>
      <c r="E58" s="95"/>
      <c r="F58" s="95">
        <v>55458.27</v>
      </c>
      <c r="G58" s="80">
        <f t="shared" si="2"/>
        <v>93.921214476782723</v>
      </c>
      <c r="H58" s="303"/>
    </row>
    <row r="59" spans="1:11" ht="25.5" x14ac:dyDescent="0.25">
      <c r="A59" s="68"/>
      <c r="B59" s="89">
        <v>3221</v>
      </c>
      <c r="C59" s="75" t="s">
        <v>123</v>
      </c>
      <c r="D59" s="312">
        <v>11930.01</v>
      </c>
      <c r="E59" s="95"/>
      <c r="F59" s="95">
        <v>11711.29</v>
      </c>
      <c r="G59" s="80">
        <f t="shared" si="2"/>
        <v>98.166640262665339</v>
      </c>
      <c r="H59" s="303"/>
    </row>
    <row r="60" spans="1:11" x14ac:dyDescent="0.25">
      <c r="A60" s="68"/>
      <c r="B60" s="89">
        <v>3222</v>
      </c>
      <c r="C60" s="75" t="s">
        <v>124</v>
      </c>
      <c r="D60" s="312">
        <v>7273.98</v>
      </c>
      <c r="E60" s="95"/>
      <c r="F60" s="95">
        <v>4741.97</v>
      </c>
      <c r="G60" s="80">
        <f t="shared" si="2"/>
        <v>65.190858374644975</v>
      </c>
      <c r="H60" s="303"/>
    </row>
    <row r="61" spans="1:11" x14ac:dyDescent="0.25">
      <c r="A61" s="68"/>
      <c r="B61" s="89">
        <v>3223</v>
      </c>
      <c r="C61" s="75" t="s">
        <v>125</v>
      </c>
      <c r="D61" s="312">
        <v>37370.959999999999</v>
      </c>
      <c r="E61" s="95"/>
      <c r="F61" s="95">
        <v>38447.379999999997</v>
      </c>
      <c r="G61" s="80">
        <f t="shared" si="2"/>
        <v>102.88036486084383</v>
      </c>
      <c r="H61" s="303"/>
    </row>
    <row r="62" spans="1:11" ht="25.5" x14ac:dyDescent="0.25">
      <c r="A62" s="68"/>
      <c r="B62" s="89">
        <v>3224</v>
      </c>
      <c r="C62" s="75" t="s">
        <v>126</v>
      </c>
      <c r="D62" s="312">
        <v>393.88</v>
      </c>
      <c r="E62" s="95"/>
      <c r="F62" s="95">
        <v>0</v>
      </c>
      <c r="G62" s="80">
        <f t="shared" si="2"/>
        <v>0</v>
      </c>
      <c r="H62" s="303"/>
    </row>
    <row r="63" spans="1:11" x14ac:dyDescent="0.25">
      <c r="A63" s="68"/>
      <c r="B63" s="89">
        <v>3225</v>
      </c>
      <c r="C63" s="75" t="s">
        <v>127</v>
      </c>
      <c r="D63" s="312">
        <v>1628.54</v>
      </c>
      <c r="E63" s="95"/>
      <c r="F63" s="95">
        <v>557.63</v>
      </c>
      <c r="G63" s="80">
        <f t="shared" si="2"/>
        <v>34.241099389637341</v>
      </c>
      <c r="H63" s="303"/>
    </row>
    <row r="64" spans="1:11" ht="25.5" x14ac:dyDescent="0.25">
      <c r="A64" s="68"/>
      <c r="B64" s="89">
        <v>3227</v>
      </c>
      <c r="C64" s="75" t="s">
        <v>128</v>
      </c>
      <c r="D64" s="312">
        <v>450.28</v>
      </c>
      <c r="E64" s="95"/>
      <c r="F64" s="95">
        <v>0</v>
      </c>
      <c r="G64" s="80">
        <f t="shared" si="2"/>
        <v>0</v>
      </c>
      <c r="H64" s="303"/>
    </row>
    <row r="65" spans="1:8" s="67" customFormat="1" x14ac:dyDescent="0.25">
      <c r="A65" s="68"/>
      <c r="B65" s="87">
        <v>323</v>
      </c>
      <c r="C65" s="75" t="s">
        <v>129</v>
      </c>
      <c r="D65" s="312">
        <v>132840.54</v>
      </c>
      <c r="E65" s="95"/>
      <c r="F65" s="95">
        <v>129568.54</v>
      </c>
      <c r="G65" s="80">
        <f t="shared" si="2"/>
        <v>97.536896492591779</v>
      </c>
      <c r="H65" s="303"/>
    </row>
    <row r="66" spans="1:8" x14ac:dyDescent="0.25">
      <c r="A66" s="68"/>
      <c r="B66" s="89">
        <v>3231</v>
      </c>
      <c r="C66" s="75" t="s">
        <v>130</v>
      </c>
      <c r="D66" s="312">
        <v>6781.71</v>
      </c>
      <c r="E66" s="95"/>
      <c r="F66" s="95">
        <v>5016.3900000000003</v>
      </c>
      <c r="G66" s="80">
        <f t="shared" si="2"/>
        <v>73.969397098961778</v>
      </c>
      <c r="H66" s="303"/>
    </row>
    <row r="67" spans="1:8" ht="25.5" x14ac:dyDescent="0.25">
      <c r="A67" s="68"/>
      <c r="B67" s="89">
        <v>3232</v>
      </c>
      <c r="C67" s="75" t="s">
        <v>131</v>
      </c>
      <c r="D67" s="312">
        <v>6380.14</v>
      </c>
      <c r="E67" s="95"/>
      <c r="F67" s="95">
        <v>0</v>
      </c>
      <c r="G67" s="80">
        <f t="shared" si="2"/>
        <v>0</v>
      </c>
      <c r="H67" s="303"/>
    </row>
    <row r="68" spans="1:8" s="67" customFormat="1" x14ac:dyDescent="0.25">
      <c r="A68" s="68"/>
      <c r="B68" s="89">
        <v>3233</v>
      </c>
      <c r="C68" s="75" t="s">
        <v>132</v>
      </c>
      <c r="D68" s="312">
        <v>248.85</v>
      </c>
      <c r="E68" s="95"/>
      <c r="F68" s="95">
        <v>248.55</v>
      </c>
      <c r="G68" s="80">
        <f t="shared" si="2"/>
        <v>99.879445449065713</v>
      </c>
      <c r="H68" s="303"/>
    </row>
    <row r="69" spans="1:8" x14ac:dyDescent="0.25">
      <c r="A69" s="68"/>
      <c r="B69" s="89">
        <v>3234</v>
      </c>
      <c r="C69" s="75" t="s">
        <v>133</v>
      </c>
      <c r="D69" s="312">
        <v>4113.3</v>
      </c>
      <c r="E69" s="95"/>
      <c r="F69" s="95">
        <v>6085.62</v>
      </c>
      <c r="G69" s="80">
        <f t="shared" si="2"/>
        <v>147.94982131135583</v>
      </c>
      <c r="H69" s="303"/>
    </row>
    <row r="70" spans="1:8" x14ac:dyDescent="0.25">
      <c r="A70" s="68"/>
      <c r="B70" s="89">
        <v>3235</v>
      </c>
      <c r="C70" s="75" t="s">
        <v>134</v>
      </c>
      <c r="D70" s="312">
        <v>1552.85</v>
      </c>
      <c r="E70" s="95"/>
      <c r="F70" s="95">
        <v>1833.4</v>
      </c>
      <c r="G70" s="80">
        <f t="shared" si="2"/>
        <v>118.06678043597259</v>
      </c>
      <c r="H70" s="303"/>
    </row>
    <row r="71" spans="1:8" s="67" customFormat="1" x14ac:dyDescent="0.25">
      <c r="A71" s="68"/>
      <c r="B71" s="89">
        <v>3236</v>
      </c>
      <c r="C71" s="75" t="s">
        <v>135</v>
      </c>
      <c r="D71" s="312">
        <v>0</v>
      </c>
      <c r="E71" s="95"/>
      <c r="F71" s="95">
        <v>0</v>
      </c>
      <c r="G71" s="80">
        <v>0</v>
      </c>
      <c r="H71" s="303"/>
    </row>
    <row r="72" spans="1:8" x14ac:dyDescent="0.25">
      <c r="A72" s="68"/>
      <c r="B72" s="89">
        <v>3237</v>
      </c>
      <c r="C72" s="75" t="s">
        <v>136</v>
      </c>
      <c r="D72" s="312">
        <v>5895.81</v>
      </c>
      <c r="E72" s="95"/>
      <c r="F72" s="95">
        <v>1050.2</v>
      </c>
      <c r="G72" s="80">
        <f t="shared" si="2"/>
        <v>17.812650000593642</v>
      </c>
      <c r="H72" s="303"/>
    </row>
    <row r="73" spans="1:8" x14ac:dyDescent="0.25">
      <c r="A73" s="68"/>
      <c r="B73" s="89">
        <v>3238</v>
      </c>
      <c r="C73" s="75" t="s">
        <v>137</v>
      </c>
      <c r="D73" s="312">
        <v>1555.98</v>
      </c>
      <c r="E73" s="95"/>
      <c r="F73" s="95">
        <v>1509.25</v>
      </c>
      <c r="G73" s="80">
        <f t="shared" si="2"/>
        <v>96.996748030180342</v>
      </c>
      <c r="H73" s="303"/>
    </row>
    <row r="74" spans="1:8" x14ac:dyDescent="0.25">
      <c r="A74" s="82"/>
      <c r="B74" s="69">
        <v>3239</v>
      </c>
      <c r="C74" s="77" t="s">
        <v>138</v>
      </c>
      <c r="D74" s="313">
        <v>106311.9</v>
      </c>
      <c r="E74" s="95"/>
      <c r="F74" s="95">
        <v>113824.83</v>
      </c>
      <c r="G74" s="80">
        <f t="shared" si="2"/>
        <v>107.06687586243872</v>
      </c>
      <c r="H74" s="303"/>
    </row>
    <row r="75" spans="1:8" s="67" customFormat="1" x14ac:dyDescent="0.25">
      <c r="A75" s="82"/>
      <c r="B75" s="88">
        <v>329</v>
      </c>
      <c r="C75" s="77" t="s">
        <v>139</v>
      </c>
      <c r="D75" s="313">
        <v>9823.14</v>
      </c>
      <c r="E75" s="95"/>
      <c r="F75" s="95">
        <v>6783.22</v>
      </c>
      <c r="G75" s="80">
        <f t="shared" si="2"/>
        <v>69.053479844530372</v>
      </c>
      <c r="H75" s="303"/>
    </row>
    <row r="76" spans="1:8" s="67" customFormat="1" ht="25.5" x14ac:dyDescent="0.25">
      <c r="A76" s="82"/>
      <c r="B76" s="69">
        <v>3291</v>
      </c>
      <c r="C76" s="97" t="s">
        <v>303</v>
      </c>
      <c r="D76" s="313">
        <v>0</v>
      </c>
      <c r="E76" s="95"/>
      <c r="F76" s="95">
        <v>1127.26</v>
      </c>
      <c r="G76" s="80">
        <v>0</v>
      </c>
      <c r="H76" s="303"/>
    </row>
    <row r="77" spans="1:8" x14ac:dyDescent="0.25">
      <c r="A77" s="68"/>
      <c r="B77" s="89">
        <v>3292</v>
      </c>
      <c r="C77" s="75" t="s">
        <v>147</v>
      </c>
      <c r="D77" s="312">
        <v>0</v>
      </c>
      <c r="E77" s="95"/>
      <c r="F77" s="95">
        <v>0</v>
      </c>
      <c r="G77" s="80">
        <v>0</v>
      </c>
      <c r="H77" s="303"/>
    </row>
    <row r="78" spans="1:8" x14ac:dyDescent="0.25">
      <c r="A78" s="68"/>
      <c r="B78" s="89">
        <v>3293</v>
      </c>
      <c r="C78" s="75" t="s">
        <v>148</v>
      </c>
      <c r="D78" s="312">
        <v>2045.25</v>
      </c>
      <c r="E78" s="95"/>
      <c r="F78" s="95">
        <v>1591.19</v>
      </c>
      <c r="G78" s="80">
        <f t="shared" si="2"/>
        <v>77.799291040215138</v>
      </c>
      <c r="H78" s="303"/>
    </row>
    <row r="79" spans="1:8" x14ac:dyDescent="0.25">
      <c r="A79" s="68"/>
      <c r="B79" s="89">
        <v>3294</v>
      </c>
      <c r="C79" s="75" t="s">
        <v>149</v>
      </c>
      <c r="D79" s="312">
        <v>108.09</v>
      </c>
      <c r="E79" s="95"/>
      <c r="F79" s="95">
        <v>198.09</v>
      </c>
      <c r="G79" s="80">
        <f t="shared" si="2"/>
        <v>183.26394671107411</v>
      </c>
      <c r="H79" s="303"/>
    </row>
    <row r="80" spans="1:8" x14ac:dyDescent="0.25">
      <c r="A80" s="68"/>
      <c r="B80" s="89">
        <v>3295</v>
      </c>
      <c r="C80" s="75" t="s">
        <v>150</v>
      </c>
      <c r="D80" s="312">
        <v>2053.2800000000002</v>
      </c>
      <c r="E80" s="95"/>
      <c r="F80" s="95">
        <v>2253.14</v>
      </c>
      <c r="G80" s="80">
        <f t="shared" si="2"/>
        <v>109.73369438167224</v>
      </c>
      <c r="H80" s="303"/>
    </row>
    <row r="81" spans="1:8" x14ac:dyDescent="0.25">
      <c r="A81" s="68"/>
      <c r="B81" s="89">
        <v>3296</v>
      </c>
      <c r="C81" s="75" t="s">
        <v>151</v>
      </c>
      <c r="D81" s="312">
        <v>3950.56</v>
      </c>
      <c r="E81" s="95"/>
      <c r="F81" s="95">
        <v>0</v>
      </c>
      <c r="G81" s="80">
        <f t="shared" si="2"/>
        <v>0</v>
      </c>
      <c r="H81" s="303"/>
    </row>
    <row r="82" spans="1:8" ht="25.5" x14ac:dyDescent="0.25">
      <c r="A82" s="68"/>
      <c r="B82" s="89">
        <v>3299</v>
      </c>
      <c r="C82" s="75" t="s">
        <v>139</v>
      </c>
      <c r="D82" s="312">
        <v>1665.96</v>
      </c>
      <c r="E82" s="95"/>
      <c r="F82" s="95">
        <v>1343.54</v>
      </c>
      <c r="G82" s="80">
        <f t="shared" si="2"/>
        <v>80.646594155922102</v>
      </c>
      <c r="H82" s="303"/>
    </row>
    <row r="83" spans="1:8" x14ac:dyDescent="0.25">
      <c r="A83" s="82"/>
      <c r="B83" s="88">
        <v>34</v>
      </c>
      <c r="C83" s="77" t="s">
        <v>40</v>
      </c>
      <c r="D83" s="313">
        <v>2487.85</v>
      </c>
      <c r="E83" s="98">
        <v>600</v>
      </c>
      <c r="F83" s="98">
        <v>38.85</v>
      </c>
      <c r="G83" s="198">
        <f t="shared" si="2"/>
        <v>1.5615893241151999</v>
      </c>
      <c r="H83" s="303">
        <f t="shared" ref="H83:H101" si="4">F83/E83*100</f>
        <v>6.4750000000000005</v>
      </c>
    </row>
    <row r="84" spans="1:8" s="67" customFormat="1" x14ac:dyDescent="0.25">
      <c r="A84" s="82"/>
      <c r="B84" s="88">
        <v>343</v>
      </c>
      <c r="C84" s="77" t="s">
        <v>140</v>
      </c>
      <c r="D84" s="313">
        <v>298.33</v>
      </c>
      <c r="E84" s="95"/>
      <c r="F84" s="95">
        <v>38.85</v>
      </c>
      <c r="G84" s="80">
        <f t="shared" si="2"/>
        <v>13.022491871417561</v>
      </c>
      <c r="H84" s="303"/>
    </row>
    <row r="85" spans="1:8" ht="25.5" x14ac:dyDescent="0.25">
      <c r="A85" s="68"/>
      <c r="B85" s="89">
        <v>3431</v>
      </c>
      <c r="C85" s="75" t="s">
        <v>141</v>
      </c>
      <c r="D85" s="312">
        <v>298.33</v>
      </c>
      <c r="E85" s="95"/>
      <c r="F85" s="95">
        <v>0</v>
      </c>
      <c r="G85" s="80">
        <f t="shared" si="2"/>
        <v>0</v>
      </c>
      <c r="H85" s="303"/>
    </row>
    <row r="86" spans="1:8" x14ac:dyDescent="0.25">
      <c r="A86" s="68"/>
      <c r="B86" s="89">
        <v>3433</v>
      </c>
      <c r="C86" s="75" t="s">
        <v>142</v>
      </c>
      <c r="D86" s="312">
        <v>2189.52</v>
      </c>
      <c r="E86" s="95"/>
      <c r="F86" s="95">
        <v>38.85</v>
      </c>
      <c r="G86" s="80">
        <f t="shared" si="2"/>
        <v>1.7743615038912637</v>
      </c>
      <c r="H86" s="303"/>
    </row>
    <row r="87" spans="1:8" x14ac:dyDescent="0.25">
      <c r="A87" s="82"/>
      <c r="B87" s="88">
        <v>37</v>
      </c>
      <c r="C87" s="77" t="s">
        <v>55</v>
      </c>
      <c r="D87" s="313">
        <v>2396.4499999999998</v>
      </c>
      <c r="E87" s="98">
        <v>78900</v>
      </c>
      <c r="F87" s="98">
        <v>2130.75</v>
      </c>
      <c r="G87" s="198">
        <f t="shared" si="2"/>
        <v>88.912766800892996</v>
      </c>
      <c r="H87" s="303">
        <f t="shared" si="4"/>
        <v>2.7005703422053231</v>
      </c>
    </row>
    <row r="88" spans="1:8" s="67" customFormat="1" ht="25.5" x14ac:dyDescent="0.25">
      <c r="A88" s="82"/>
      <c r="B88" s="88">
        <v>372</v>
      </c>
      <c r="C88" s="97" t="s">
        <v>143</v>
      </c>
      <c r="D88" s="313">
        <v>2396.4499999999998</v>
      </c>
      <c r="E88" s="95"/>
      <c r="F88" s="95">
        <v>2130.75</v>
      </c>
      <c r="G88" s="80">
        <f t="shared" si="2"/>
        <v>88.912766800892996</v>
      </c>
      <c r="H88" s="303"/>
    </row>
    <row r="89" spans="1:8" ht="25.5" x14ac:dyDescent="0.25">
      <c r="A89" s="68"/>
      <c r="B89" s="89">
        <v>3721</v>
      </c>
      <c r="C89" s="75" t="s">
        <v>144</v>
      </c>
      <c r="D89" s="312">
        <v>2089.77</v>
      </c>
      <c r="E89" s="95"/>
      <c r="F89" s="95">
        <v>2103.75</v>
      </c>
      <c r="G89" s="80">
        <f t="shared" si="2"/>
        <v>100.66897314058485</v>
      </c>
      <c r="H89" s="303"/>
    </row>
    <row r="90" spans="1:8" ht="25.5" x14ac:dyDescent="0.25">
      <c r="A90" s="68"/>
      <c r="B90" s="89">
        <v>3722</v>
      </c>
      <c r="C90" s="75" t="s">
        <v>145</v>
      </c>
      <c r="D90" s="312">
        <v>279.68</v>
      </c>
      <c r="E90" s="95"/>
      <c r="F90" s="95">
        <v>0</v>
      </c>
      <c r="G90" s="80">
        <f t="shared" si="2"/>
        <v>0</v>
      </c>
      <c r="H90" s="303"/>
    </row>
    <row r="91" spans="1:8" ht="30.75" customHeight="1" x14ac:dyDescent="0.25">
      <c r="A91" s="83">
        <v>4</v>
      </c>
      <c r="B91" s="83"/>
      <c r="C91" s="78" t="s">
        <v>15</v>
      </c>
      <c r="D91" s="318">
        <v>7514.24</v>
      </c>
      <c r="E91" s="84">
        <v>45849.56</v>
      </c>
      <c r="F91" s="84">
        <v>4360.0600000000004</v>
      </c>
      <c r="G91" s="293">
        <f t="shared" si="2"/>
        <v>58.023965164807088</v>
      </c>
      <c r="H91" s="340">
        <f t="shared" si="4"/>
        <v>9.5094914760359757</v>
      </c>
    </row>
    <row r="92" spans="1:8" ht="25.5" x14ac:dyDescent="0.25">
      <c r="A92" s="70"/>
      <c r="B92" s="87">
        <v>42</v>
      </c>
      <c r="C92" s="79" t="s">
        <v>33</v>
      </c>
      <c r="D92" s="312">
        <v>7251.24</v>
      </c>
      <c r="E92" s="98">
        <v>45849.56</v>
      </c>
      <c r="F92" s="98">
        <v>4360.0600000000004</v>
      </c>
      <c r="G92" s="198">
        <f t="shared" si="2"/>
        <v>60.128474578141123</v>
      </c>
      <c r="H92" s="341">
        <f t="shared" si="4"/>
        <v>9.5094914760359757</v>
      </c>
    </row>
    <row r="93" spans="1:8" s="67" customFormat="1" x14ac:dyDescent="0.25">
      <c r="A93" s="70"/>
      <c r="B93" s="87">
        <v>422</v>
      </c>
      <c r="C93" s="79" t="s">
        <v>152</v>
      </c>
      <c r="D93" s="312">
        <v>7232.13</v>
      </c>
      <c r="E93" s="95"/>
      <c r="F93" s="98">
        <v>4227.75</v>
      </c>
      <c r="G93" s="198">
        <f t="shared" si="2"/>
        <v>58.457881702900806</v>
      </c>
      <c r="H93" s="303"/>
    </row>
    <row r="94" spans="1:8" x14ac:dyDescent="0.25">
      <c r="A94" s="70"/>
      <c r="B94" s="89">
        <v>4221</v>
      </c>
      <c r="C94" s="79" t="s">
        <v>153</v>
      </c>
      <c r="D94" s="312">
        <v>5544.78</v>
      </c>
      <c r="E94" s="95"/>
      <c r="F94" s="95">
        <v>4223.75</v>
      </c>
      <c r="G94" s="80">
        <f t="shared" si="2"/>
        <v>76.175249513957283</v>
      </c>
      <c r="H94" s="303"/>
    </row>
    <row r="95" spans="1:8" s="67" customFormat="1" x14ac:dyDescent="0.25">
      <c r="A95" s="70"/>
      <c r="B95" s="89">
        <v>4222</v>
      </c>
      <c r="C95" s="79" t="s">
        <v>154</v>
      </c>
      <c r="D95" s="312">
        <v>277.27999999999997</v>
      </c>
      <c r="E95" s="95"/>
      <c r="F95" s="95">
        <v>0</v>
      </c>
      <c r="G95" s="80">
        <f t="shared" si="2"/>
        <v>0</v>
      </c>
      <c r="H95" s="303"/>
    </row>
    <row r="96" spans="1:8" s="67" customFormat="1" x14ac:dyDescent="0.25">
      <c r="A96" s="70"/>
      <c r="B96" s="89">
        <v>4225</v>
      </c>
      <c r="C96" s="79" t="s">
        <v>155</v>
      </c>
      <c r="D96" s="312">
        <v>0</v>
      </c>
      <c r="E96" s="95"/>
      <c r="F96" s="95">
        <v>0</v>
      </c>
      <c r="G96" s="80">
        <v>0</v>
      </c>
      <c r="H96" s="303"/>
    </row>
    <row r="97" spans="1:8" x14ac:dyDescent="0.25">
      <c r="A97" s="70"/>
      <c r="B97" s="89">
        <v>4226</v>
      </c>
      <c r="C97" s="79" t="s">
        <v>156</v>
      </c>
      <c r="D97" s="312">
        <v>826.49</v>
      </c>
      <c r="E97" s="95"/>
      <c r="F97" s="95">
        <v>0</v>
      </c>
      <c r="G97" s="80">
        <f t="shared" si="2"/>
        <v>0</v>
      </c>
      <c r="H97" s="303"/>
    </row>
    <row r="98" spans="1:8" ht="25.5" x14ac:dyDescent="0.25">
      <c r="A98" s="68"/>
      <c r="B98" s="89">
        <v>4227</v>
      </c>
      <c r="C98" s="75" t="s">
        <v>157</v>
      </c>
      <c r="D98" s="312">
        <v>583.58000000000004</v>
      </c>
      <c r="E98" s="95"/>
      <c r="F98" s="95">
        <v>0</v>
      </c>
      <c r="G98" s="80">
        <f t="shared" si="2"/>
        <v>0</v>
      </c>
      <c r="H98" s="303"/>
    </row>
    <row r="99" spans="1:8" s="67" customFormat="1" x14ac:dyDescent="0.25">
      <c r="A99" s="68"/>
      <c r="B99" s="87">
        <v>424</v>
      </c>
      <c r="C99" s="75" t="s">
        <v>158</v>
      </c>
      <c r="D99" s="312">
        <v>183.11</v>
      </c>
      <c r="E99" s="95"/>
      <c r="F99" s="98">
        <v>136.31</v>
      </c>
      <c r="G99" s="80">
        <f t="shared" si="2"/>
        <v>74.441592485391297</v>
      </c>
      <c r="H99" s="303"/>
    </row>
    <row r="100" spans="1:8" x14ac:dyDescent="0.25">
      <c r="A100" s="68"/>
      <c r="B100" s="89">
        <v>4241</v>
      </c>
      <c r="C100" s="75" t="s">
        <v>159</v>
      </c>
      <c r="D100" s="312">
        <v>183.11</v>
      </c>
      <c r="E100" s="95"/>
      <c r="F100" s="95">
        <v>136.31</v>
      </c>
      <c r="G100" s="80">
        <f t="shared" si="2"/>
        <v>74.441592485391297</v>
      </c>
      <c r="H100" s="303"/>
    </row>
    <row r="101" spans="1:8" x14ac:dyDescent="0.25">
      <c r="A101" s="374" t="s">
        <v>18</v>
      </c>
      <c r="B101" s="375"/>
      <c r="C101" s="376"/>
      <c r="D101" s="320">
        <f>D44+D91</f>
        <v>1222829.32</v>
      </c>
      <c r="E101" s="85">
        <f>E91+E44</f>
        <v>2693627.58</v>
      </c>
      <c r="F101" s="85">
        <f>F91+F44</f>
        <v>1544755.7600000002</v>
      </c>
      <c r="G101" s="302">
        <f t="shared" si="2"/>
        <v>126.32635926655735</v>
      </c>
      <c r="H101" s="304">
        <f t="shared" si="4"/>
        <v>57.348527742651058</v>
      </c>
    </row>
  </sheetData>
  <mergeCells count="6">
    <mergeCell ref="A101:C101"/>
    <mergeCell ref="A1:G1"/>
    <mergeCell ref="A3:G3"/>
    <mergeCell ref="A5:G5"/>
    <mergeCell ref="A7:G7"/>
    <mergeCell ref="A40:G4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6" workbookViewId="0">
      <selection activeCell="A7" sqref="A7:F35"/>
    </sheetView>
  </sheetViews>
  <sheetFormatPr defaultRowHeight="15" x14ac:dyDescent="0.25"/>
  <cols>
    <col min="1" max="1" width="35.85546875" customWidth="1"/>
    <col min="2" max="2" width="20.42578125" style="35" customWidth="1"/>
    <col min="3" max="3" width="21.5703125" style="35" customWidth="1"/>
    <col min="4" max="5" width="23.28515625" style="35" customWidth="1"/>
    <col min="6" max="6" width="23.5703125" style="35" customWidth="1"/>
    <col min="7" max="7" width="19.5703125" customWidth="1"/>
    <col min="8" max="8" width="24.85546875" customWidth="1"/>
  </cols>
  <sheetData>
    <row r="1" spans="1:8" ht="42" customHeight="1" x14ac:dyDescent="0.25">
      <c r="A1" s="345" t="s">
        <v>300</v>
      </c>
      <c r="B1" s="345"/>
      <c r="C1" s="345"/>
      <c r="D1" s="345"/>
      <c r="E1" s="345"/>
      <c r="F1" s="345"/>
      <c r="G1" s="345"/>
    </row>
    <row r="2" spans="1:8" ht="42" customHeight="1" x14ac:dyDescent="0.25">
      <c r="A2" s="61"/>
      <c r="B2" s="382" t="s">
        <v>22</v>
      </c>
      <c r="C2" s="382"/>
      <c r="D2" s="382"/>
      <c r="E2" s="296"/>
      <c r="F2" s="63"/>
      <c r="G2" s="61"/>
    </row>
    <row r="3" spans="1:8" s="67" customFormat="1" ht="42" customHeight="1" x14ac:dyDescent="0.25">
      <c r="A3" s="93"/>
      <c r="B3" s="382" t="s">
        <v>90</v>
      </c>
      <c r="C3" s="382"/>
      <c r="D3" s="382"/>
      <c r="E3" s="296"/>
      <c r="F3" s="94"/>
      <c r="G3" s="93"/>
    </row>
    <row r="4" spans="1:8" ht="24.75" customHeight="1" x14ac:dyDescent="0.25">
      <c r="A4" s="61"/>
      <c r="B4" s="248"/>
      <c r="C4" s="63"/>
      <c r="D4" s="63"/>
      <c r="E4" s="296"/>
      <c r="F4" s="63"/>
      <c r="G4" s="61"/>
    </row>
    <row r="5" spans="1:8" ht="18" customHeight="1" x14ac:dyDescent="0.25">
      <c r="A5" s="345" t="s">
        <v>78</v>
      </c>
      <c r="B5" s="345"/>
      <c r="C5" s="345"/>
      <c r="D5" s="345"/>
      <c r="E5" s="345"/>
      <c r="F5" s="345"/>
      <c r="G5" s="62"/>
      <c r="H5" s="62"/>
    </row>
    <row r="6" spans="1:8" ht="15.75" customHeight="1" x14ac:dyDescent="0.25">
      <c r="A6" s="18"/>
      <c r="B6" s="31"/>
      <c r="C6" s="31"/>
      <c r="D6" s="31"/>
      <c r="E6" s="31"/>
      <c r="F6" s="32"/>
      <c r="G6" s="4"/>
      <c r="H6" s="4"/>
    </row>
    <row r="7" spans="1:8" ht="25.5" x14ac:dyDescent="0.25">
      <c r="A7" s="15" t="s">
        <v>17</v>
      </c>
      <c r="B7" s="33" t="s">
        <v>65</v>
      </c>
      <c r="C7" s="33" t="s">
        <v>66</v>
      </c>
      <c r="D7" s="33" t="s">
        <v>63</v>
      </c>
      <c r="E7" s="33" t="s">
        <v>64</v>
      </c>
      <c r="F7" s="33" t="s">
        <v>64</v>
      </c>
    </row>
    <row r="8" spans="1:8" s="300" customFormat="1" x14ac:dyDescent="0.25">
      <c r="A8" s="15">
        <v>1</v>
      </c>
      <c r="B8" s="15">
        <v>2</v>
      </c>
      <c r="C8" s="15">
        <v>3</v>
      </c>
      <c r="D8" s="15">
        <v>4</v>
      </c>
      <c r="E8" s="15" t="s">
        <v>304</v>
      </c>
      <c r="F8" s="15" t="s">
        <v>305</v>
      </c>
    </row>
    <row r="9" spans="1:8" x14ac:dyDescent="0.25">
      <c r="A9" s="66" t="s">
        <v>69</v>
      </c>
      <c r="B9" s="200">
        <f>B10+B12+B14+B16+B19</f>
        <v>1202219.8999999999</v>
      </c>
      <c r="C9" s="200">
        <v>2688015.63</v>
      </c>
      <c r="D9" s="201">
        <f>D10+D12+D14+D16+D19</f>
        <v>1557472.7800000003</v>
      </c>
      <c r="E9" s="201">
        <f>D9/B9*100</f>
        <v>129.54974210624866</v>
      </c>
      <c r="F9" s="202">
        <f>D9/C9*100</f>
        <v>57.941358771042573</v>
      </c>
    </row>
    <row r="10" spans="1:8" x14ac:dyDescent="0.25">
      <c r="A10" s="7" t="s">
        <v>70</v>
      </c>
      <c r="B10" s="80">
        <v>133971.38</v>
      </c>
      <c r="C10" s="30">
        <v>397435.7</v>
      </c>
      <c r="D10" s="30">
        <v>255212.69</v>
      </c>
      <c r="E10" s="80">
        <f>D10/B10</f>
        <v>1.904979182867266</v>
      </c>
      <c r="F10" s="64">
        <f>D10/C10*100</f>
        <v>64.214837771241989</v>
      </c>
    </row>
    <row r="11" spans="1:8" x14ac:dyDescent="0.25">
      <c r="A11" s="50" t="s">
        <v>71</v>
      </c>
      <c r="B11" s="80">
        <v>133971.38</v>
      </c>
      <c r="C11" s="30">
        <v>397435.7</v>
      </c>
      <c r="D11" s="30">
        <v>255212.69</v>
      </c>
      <c r="E11" s="80">
        <f t="shared" ref="E11:E32" si="0">D11/B11</f>
        <v>1.904979182867266</v>
      </c>
      <c r="F11" s="64">
        <f t="shared" ref="F11:F20" si="1">D11/C11*100</f>
        <v>64.214837771241989</v>
      </c>
    </row>
    <row r="12" spans="1:8" ht="22.5" customHeight="1" x14ac:dyDescent="0.25">
      <c r="A12" s="7" t="s">
        <v>72</v>
      </c>
      <c r="B12" s="80">
        <v>16590.59</v>
      </c>
      <c r="C12" s="30">
        <v>21575</v>
      </c>
      <c r="D12" s="34">
        <f>D13</f>
        <v>17696.71</v>
      </c>
      <c r="E12" s="80">
        <f t="shared" si="0"/>
        <v>1.0666715288606372</v>
      </c>
      <c r="F12" s="64">
        <f t="shared" si="1"/>
        <v>82.0241483198146</v>
      </c>
    </row>
    <row r="13" spans="1:8" x14ac:dyDescent="0.25">
      <c r="A13" s="51" t="s">
        <v>73</v>
      </c>
      <c r="B13" s="80">
        <v>16590.59</v>
      </c>
      <c r="C13" s="30">
        <v>21575</v>
      </c>
      <c r="D13" s="34">
        <f>694.92+14376.37+2625.42</f>
        <v>17696.71</v>
      </c>
      <c r="E13" s="80">
        <f t="shared" si="0"/>
        <v>1.0666715288606372</v>
      </c>
      <c r="F13" s="64">
        <f t="shared" si="1"/>
        <v>82.0241483198146</v>
      </c>
    </row>
    <row r="14" spans="1:8" ht="21.75" customHeight="1" x14ac:dyDescent="0.25">
      <c r="A14" s="7" t="s">
        <v>79</v>
      </c>
      <c r="B14" s="80">
        <v>360.96</v>
      </c>
      <c r="C14" s="30">
        <v>650</v>
      </c>
      <c r="D14" s="34">
        <v>19.53</v>
      </c>
      <c r="E14" s="80">
        <f t="shared" si="0"/>
        <v>5.4105718085106391E-2</v>
      </c>
      <c r="F14" s="64">
        <f t="shared" si="1"/>
        <v>3.0046153846153847</v>
      </c>
    </row>
    <row r="15" spans="1:8" ht="18.75" customHeight="1" x14ac:dyDescent="0.25">
      <c r="A15" s="51" t="s">
        <v>80</v>
      </c>
      <c r="B15" s="80">
        <v>360.96</v>
      </c>
      <c r="C15" s="30">
        <v>650</v>
      </c>
      <c r="D15" s="34">
        <v>19.53</v>
      </c>
      <c r="E15" s="80">
        <f t="shared" si="0"/>
        <v>5.4105718085106391E-2</v>
      </c>
      <c r="F15" s="64">
        <f t="shared" si="1"/>
        <v>3.0046153846153847</v>
      </c>
    </row>
    <row r="16" spans="1:8" x14ac:dyDescent="0.25">
      <c r="A16" s="7" t="s">
        <v>81</v>
      </c>
      <c r="B16" s="80">
        <v>1050592</v>
      </c>
      <c r="C16" s="30">
        <v>2267444.9300000002</v>
      </c>
      <c r="D16" s="30">
        <f>D17+D18</f>
        <v>1281101.3500000001</v>
      </c>
      <c r="E16" s="80">
        <f t="shared" si="0"/>
        <v>1.219409009396607</v>
      </c>
      <c r="F16" s="64">
        <f t="shared" si="1"/>
        <v>56.499777924044224</v>
      </c>
    </row>
    <row r="17" spans="1:8" ht="25.5" x14ac:dyDescent="0.25">
      <c r="A17" s="50" t="s">
        <v>84</v>
      </c>
      <c r="B17" s="80">
        <f>B16-B18</f>
        <v>1008187.73</v>
      </c>
      <c r="C17" s="30">
        <v>2134159.02</v>
      </c>
      <c r="D17" s="30">
        <f>1277324.76</f>
        <v>1277324.76</v>
      </c>
      <c r="E17" s="80">
        <f t="shared" si="0"/>
        <v>1.2669513047932055</v>
      </c>
      <c r="F17" s="64">
        <f t="shared" si="1"/>
        <v>59.85143318889142</v>
      </c>
    </row>
    <row r="18" spans="1:8" x14ac:dyDescent="0.25">
      <c r="A18" s="50" t="s">
        <v>85</v>
      </c>
      <c r="B18" s="80">
        <v>42404.27</v>
      </c>
      <c r="C18" s="30">
        <v>133285.91</v>
      </c>
      <c r="D18" s="30">
        <v>3776.59</v>
      </c>
      <c r="E18" s="80">
        <f t="shared" si="0"/>
        <v>8.906154969770734E-2</v>
      </c>
      <c r="F18" s="64">
        <f t="shared" si="1"/>
        <v>2.8334502874309822</v>
      </c>
    </row>
    <row r="19" spans="1:8" ht="22.5" customHeight="1" x14ac:dyDescent="0.25">
      <c r="A19" s="7" t="s">
        <v>82</v>
      </c>
      <c r="B19" s="80">
        <v>704.97</v>
      </c>
      <c r="C19" s="30">
        <v>910</v>
      </c>
      <c r="D19" s="34">
        <v>3442.5</v>
      </c>
      <c r="E19" s="80">
        <f t="shared" si="0"/>
        <v>4.8831865185752585</v>
      </c>
      <c r="F19" s="64">
        <f t="shared" si="1"/>
        <v>378.2967032967033</v>
      </c>
    </row>
    <row r="20" spans="1:8" x14ac:dyDescent="0.25">
      <c r="A20" s="51" t="s">
        <v>83</v>
      </c>
      <c r="B20" s="80">
        <v>704.97</v>
      </c>
      <c r="C20" s="30">
        <v>910</v>
      </c>
      <c r="D20" s="34">
        <v>3442.5</v>
      </c>
      <c r="E20" s="80">
        <f t="shared" si="0"/>
        <v>4.8831865185752585</v>
      </c>
      <c r="F20" s="64">
        <f t="shared" si="1"/>
        <v>378.2967032967033</v>
      </c>
      <c r="H20" s="35"/>
    </row>
    <row r="21" spans="1:8" x14ac:dyDescent="0.25">
      <c r="A21" s="66" t="s">
        <v>74</v>
      </c>
      <c r="B21" s="200">
        <f>B22+B24+B26+B28+B31</f>
        <v>1218051.2999999998</v>
      </c>
      <c r="C21" s="200">
        <v>2693627.58</v>
      </c>
      <c r="D21" s="201">
        <f>D22+D24+D28+D31+D34</f>
        <v>1544755.76</v>
      </c>
      <c r="E21" s="200">
        <f>D21/B21*100</f>
        <v>126.82189658185992</v>
      </c>
      <c r="F21" s="202">
        <f>D21/C21*100</f>
        <v>57.348527742651044</v>
      </c>
      <c r="G21" s="35"/>
    </row>
    <row r="22" spans="1:8" x14ac:dyDescent="0.25">
      <c r="A22" s="7" t="s">
        <v>70</v>
      </c>
      <c r="B22" s="80">
        <v>134299.82999999999</v>
      </c>
      <c r="C22" s="30">
        <v>397435.7</v>
      </c>
      <c r="D22" s="30">
        <f>'POSEBNI DIO'!F13+'POSEBNI DIO'!F44+'POSEBNI DIO'!F193+'POSEBNI DIO'!F222+'POSEBNI DIO'!F261+'POSEBNI DIO'!F207</f>
        <v>253495.58000000002</v>
      </c>
      <c r="E22" s="80">
        <f t="shared" si="0"/>
        <v>1.8875346305352736</v>
      </c>
      <c r="F22" s="64">
        <f t="shared" ref="F22:F32" si="2">D22/C22*100</f>
        <v>63.782790524354006</v>
      </c>
    </row>
    <row r="23" spans="1:8" x14ac:dyDescent="0.25">
      <c r="A23" s="50" t="s">
        <v>71</v>
      </c>
      <c r="B23" s="80">
        <v>134299.82999999999</v>
      </c>
      <c r="C23" s="30">
        <v>397435.7</v>
      </c>
      <c r="D23" s="30">
        <f>'POSEBNI DIO'!F13+'POSEBNI DIO'!F44+'POSEBNI DIO'!F193+'POSEBNI DIO'!F222+'POSEBNI DIO'!F261</f>
        <v>253495.58000000002</v>
      </c>
      <c r="E23" s="80">
        <f t="shared" si="0"/>
        <v>1.8875346305352736</v>
      </c>
      <c r="F23" s="64">
        <f t="shared" si="2"/>
        <v>63.782790524354006</v>
      </c>
    </row>
    <row r="24" spans="1:8" ht="22.5" customHeight="1" x14ac:dyDescent="0.25">
      <c r="A24" s="7" t="s">
        <v>72</v>
      </c>
      <c r="B24" s="80">
        <v>12512.13</v>
      </c>
      <c r="C24" s="30">
        <v>21575</v>
      </c>
      <c r="D24" s="34">
        <f>'POSEBNI DIO'!F85+'POSEBNI DIO'!F170</f>
        <v>6720.16</v>
      </c>
      <c r="E24" s="80">
        <f t="shared" si="0"/>
        <v>0.53709160630524144</v>
      </c>
      <c r="F24" s="64">
        <f t="shared" si="2"/>
        <v>31.14790266512167</v>
      </c>
    </row>
    <row r="25" spans="1:8" x14ac:dyDescent="0.25">
      <c r="A25" s="51" t="s">
        <v>73</v>
      </c>
      <c r="B25" s="80">
        <v>12512.13</v>
      </c>
      <c r="C25" s="30">
        <v>21575</v>
      </c>
      <c r="D25" s="34">
        <f>'POSEBNI DIO'!F85+'POSEBNI DIO'!F170</f>
        <v>6720.16</v>
      </c>
      <c r="E25" s="80">
        <f t="shared" si="0"/>
        <v>0.53709160630524144</v>
      </c>
      <c r="F25" s="64">
        <f t="shared" si="2"/>
        <v>31.14790266512167</v>
      </c>
    </row>
    <row r="26" spans="1:8" ht="21.75" customHeight="1" x14ac:dyDescent="0.25">
      <c r="A26" s="7" t="s">
        <v>79</v>
      </c>
      <c r="B26" s="80">
        <v>279.68</v>
      </c>
      <c r="C26" s="30">
        <v>650</v>
      </c>
      <c r="D26" s="34">
        <v>0</v>
      </c>
      <c r="E26" s="80">
        <f t="shared" si="0"/>
        <v>0</v>
      </c>
      <c r="F26" s="64">
        <f t="shared" si="2"/>
        <v>0</v>
      </c>
    </row>
    <row r="27" spans="1:8" ht="18.75" customHeight="1" x14ac:dyDescent="0.25">
      <c r="A27" s="51" t="s">
        <v>80</v>
      </c>
      <c r="B27" s="80">
        <v>279.68</v>
      </c>
      <c r="C27" s="30">
        <v>650</v>
      </c>
      <c r="D27" s="34">
        <v>0</v>
      </c>
      <c r="E27" s="80">
        <f t="shared" si="0"/>
        <v>0</v>
      </c>
      <c r="F27" s="64">
        <f t="shared" si="2"/>
        <v>0</v>
      </c>
    </row>
    <row r="28" spans="1:8" ht="21.75" customHeight="1" x14ac:dyDescent="0.25">
      <c r="A28" s="7" t="s">
        <v>81</v>
      </c>
      <c r="B28" s="80">
        <v>1070491.45</v>
      </c>
      <c r="C28" s="30">
        <v>2267444.9300000002</v>
      </c>
      <c r="D28" s="30">
        <f>D29+D30</f>
        <v>1282784.8</v>
      </c>
      <c r="E28" s="80">
        <f t="shared" si="0"/>
        <v>1.1983139146043624</v>
      </c>
      <c r="F28" s="64">
        <f t="shared" si="2"/>
        <v>56.574022285074854</v>
      </c>
    </row>
    <row r="29" spans="1:8" ht="25.5" x14ac:dyDescent="0.25">
      <c r="A29" s="50" t="s">
        <v>84</v>
      </c>
      <c r="B29" s="80">
        <f>'POSEBNI DIO'!C60+'POSEBNI DIO'!C127+'POSEBNI DIO'!C216+'POSEBNI DIO'!C276</f>
        <v>1010729.4400000001</v>
      </c>
      <c r="C29" s="30">
        <v>2134159.02</v>
      </c>
      <c r="D29" s="30">
        <f>'POSEBNI DIO'!F60+'POSEBNI DIO'!F127+'POSEBNI DIO'!F181+'POSEBNI DIO'!F248+'POSEBNI DIO'!F275</f>
        <v>1278042.83</v>
      </c>
      <c r="E29" s="80">
        <f t="shared" si="0"/>
        <v>1.2644757136984157</v>
      </c>
      <c r="F29" s="64">
        <f t="shared" si="2"/>
        <v>59.885079697575684</v>
      </c>
    </row>
    <row r="30" spans="1:8" x14ac:dyDescent="0.25">
      <c r="A30" s="50" t="s">
        <v>85</v>
      </c>
      <c r="B30" s="80">
        <v>59762.01</v>
      </c>
      <c r="C30" s="30">
        <v>133285.91</v>
      </c>
      <c r="D30" s="30">
        <f>'POSEBNI DIO'!F211</f>
        <v>4741.97</v>
      </c>
      <c r="E30" s="80">
        <f t="shared" si="0"/>
        <v>7.9347565451697494E-2</v>
      </c>
      <c r="F30" s="64">
        <f t="shared" si="2"/>
        <v>3.5577429002060312</v>
      </c>
    </row>
    <row r="31" spans="1:8" ht="22.5" customHeight="1" x14ac:dyDescent="0.25">
      <c r="A31" s="7" t="s">
        <v>82</v>
      </c>
      <c r="B31" s="80">
        <v>468.21</v>
      </c>
      <c r="C31" s="30">
        <v>910</v>
      </c>
      <c r="D31" s="34">
        <f>'POSEBNI DIO'!F151</f>
        <v>356.34</v>
      </c>
      <c r="E31" s="80">
        <f t="shared" si="0"/>
        <v>0.76106875120138395</v>
      </c>
      <c r="F31" s="64">
        <f t="shared" si="2"/>
        <v>39.158241758241758</v>
      </c>
    </row>
    <row r="32" spans="1:8" x14ac:dyDescent="0.25">
      <c r="A32" s="51" t="s">
        <v>83</v>
      </c>
      <c r="B32" s="80">
        <v>482.61</v>
      </c>
      <c r="C32" s="30">
        <v>910</v>
      </c>
      <c r="D32" s="34">
        <v>356.34</v>
      </c>
      <c r="E32" s="80">
        <f t="shared" si="0"/>
        <v>0.73836016659414427</v>
      </c>
      <c r="F32" s="64">
        <f t="shared" si="2"/>
        <v>39.158241758241758</v>
      </c>
    </row>
    <row r="33" spans="1:7" x14ac:dyDescent="0.25">
      <c r="A33" s="379" t="s">
        <v>86</v>
      </c>
      <c r="B33" s="380"/>
      <c r="C33" s="380"/>
      <c r="D33" s="380"/>
      <c r="E33" s="380"/>
      <c r="F33" s="381"/>
      <c r="G33" s="35"/>
    </row>
    <row r="34" spans="1:7" x14ac:dyDescent="0.25">
      <c r="A34" s="65" t="s">
        <v>87</v>
      </c>
      <c r="B34" s="64">
        <v>4778.0200000000004</v>
      </c>
      <c r="C34" s="64">
        <v>5611.95</v>
      </c>
      <c r="D34" s="64">
        <f>'POSEBNI DIO'!F161+'POSEBNI DIO'!F188</f>
        <v>1398.88</v>
      </c>
      <c r="E34" s="64">
        <f>D34/B34*100</f>
        <v>29.277399424866367</v>
      </c>
      <c r="F34" s="64">
        <f>D34/C34*100</f>
        <v>24.926807972273455</v>
      </c>
    </row>
    <row r="35" spans="1:7" x14ac:dyDescent="0.25">
      <c r="A35" s="49" t="s">
        <v>88</v>
      </c>
      <c r="B35" s="64">
        <v>4778.0200000000004</v>
      </c>
      <c r="C35" s="64">
        <v>5611.95</v>
      </c>
      <c r="D35" s="64">
        <f>'POSEBNI DIO'!F162+'POSEBNI DIO'!F189</f>
        <v>1398.88</v>
      </c>
      <c r="E35" s="64">
        <f>D35/B35*100</f>
        <v>29.277399424866367</v>
      </c>
      <c r="F35" s="64">
        <f>D35/C35*100</f>
        <v>24.926807972273455</v>
      </c>
    </row>
    <row r="36" spans="1:7" x14ac:dyDescent="0.25">
      <c r="C36"/>
      <c r="D36"/>
      <c r="E36" s="67"/>
      <c r="F36"/>
    </row>
  </sheetData>
  <mergeCells count="5">
    <mergeCell ref="A33:F33"/>
    <mergeCell ref="B2:D2"/>
    <mergeCell ref="A5:F5"/>
    <mergeCell ref="A1:G1"/>
    <mergeCell ref="B3:D3"/>
  </mergeCells>
  <pageMargins left="0.7" right="0.7" top="0.75" bottom="0.75" header="0.3" footer="0.3"/>
  <pageSetup paperSize="9" orientation="landscape" r:id="rId1"/>
  <ignoredErrors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A7" sqref="A7:F13"/>
    </sheetView>
  </sheetViews>
  <sheetFormatPr defaultRowHeight="15" x14ac:dyDescent="0.25"/>
  <cols>
    <col min="1" max="1" width="37.7109375" customWidth="1"/>
    <col min="2" max="2" width="23.85546875" customWidth="1"/>
    <col min="3" max="4" width="25.28515625" customWidth="1"/>
    <col min="5" max="5" width="25.28515625" style="67" customWidth="1"/>
    <col min="6" max="6" width="25.28515625" customWidth="1"/>
  </cols>
  <sheetData>
    <row r="1" spans="1:6" ht="42" customHeight="1" x14ac:dyDescent="0.25">
      <c r="A1" s="345" t="s">
        <v>300</v>
      </c>
      <c r="B1" s="345"/>
      <c r="C1" s="345"/>
      <c r="D1" s="345"/>
      <c r="E1" s="345"/>
      <c r="F1" s="345"/>
    </row>
    <row r="2" spans="1:6" ht="18" customHeight="1" x14ac:dyDescent="0.25">
      <c r="A2" s="3"/>
      <c r="B2" s="18"/>
      <c r="C2" s="3"/>
      <c r="D2" s="3"/>
      <c r="E2" s="18"/>
      <c r="F2" s="3"/>
    </row>
    <row r="3" spans="1:6" ht="15.75" x14ac:dyDescent="0.25">
      <c r="A3" s="345" t="s">
        <v>22</v>
      </c>
      <c r="B3" s="345"/>
      <c r="C3" s="345"/>
      <c r="D3" s="353"/>
      <c r="E3" s="353"/>
      <c r="F3" s="353"/>
    </row>
    <row r="4" spans="1:6" ht="18" x14ac:dyDescent="0.25">
      <c r="A4" s="3"/>
      <c r="B4" s="18"/>
      <c r="C4" s="3"/>
      <c r="D4" s="4"/>
      <c r="E4" s="4"/>
      <c r="F4" s="4"/>
    </row>
    <row r="5" spans="1:6" ht="18" customHeight="1" x14ac:dyDescent="0.25">
      <c r="A5" s="345" t="s">
        <v>90</v>
      </c>
      <c r="B5" s="345"/>
      <c r="C5" s="354"/>
      <c r="D5" s="354"/>
      <c r="E5" s="354"/>
      <c r="F5" s="354"/>
    </row>
    <row r="6" spans="1:6" ht="18" x14ac:dyDescent="0.25">
      <c r="A6" s="3"/>
      <c r="B6" s="18"/>
      <c r="C6" s="3"/>
      <c r="D6" s="4"/>
      <c r="E6" s="4"/>
      <c r="F6" s="4"/>
    </row>
    <row r="7" spans="1:6" ht="15.75" x14ac:dyDescent="0.25">
      <c r="A7" s="345" t="s">
        <v>16</v>
      </c>
      <c r="B7" s="345"/>
      <c r="C7" s="383"/>
      <c r="D7" s="383"/>
      <c r="E7" s="383"/>
      <c r="F7" s="383"/>
    </row>
    <row r="8" spans="1:6" ht="18" x14ac:dyDescent="0.25">
      <c r="A8" s="3"/>
      <c r="B8" s="18"/>
      <c r="C8" s="3"/>
      <c r="D8" s="4"/>
      <c r="E8" s="4"/>
      <c r="F8" s="4"/>
    </row>
    <row r="9" spans="1:6" ht="25.5" x14ac:dyDescent="0.25">
      <c r="A9" s="15" t="s">
        <v>17</v>
      </c>
      <c r="B9" s="15" t="s">
        <v>65</v>
      </c>
      <c r="C9" s="15" t="s">
        <v>66</v>
      </c>
      <c r="D9" s="15" t="s">
        <v>63</v>
      </c>
      <c r="E9" s="15" t="s">
        <v>64</v>
      </c>
      <c r="F9" s="15" t="s">
        <v>64</v>
      </c>
    </row>
    <row r="10" spans="1:6" ht="15.75" customHeight="1" x14ac:dyDescent="0.25">
      <c r="A10" s="27" t="s">
        <v>18</v>
      </c>
      <c r="B10" s="344">
        <f>1122829.32</f>
        <v>1122829.32</v>
      </c>
      <c r="C10" s="28">
        <v>2693627.58</v>
      </c>
      <c r="D10" s="28">
        <f>1540395.7+4360.06</f>
        <v>1544755.76</v>
      </c>
      <c r="E10" s="28">
        <f>D10/B10*100</f>
        <v>137.57707716431915</v>
      </c>
      <c r="F10" s="28">
        <f>D10/C10*100</f>
        <v>57.348527742651044</v>
      </c>
    </row>
    <row r="11" spans="1:6" ht="15.75" customHeight="1" x14ac:dyDescent="0.25">
      <c r="A11" s="7" t="s">
        <v>42</v>
      </c>
      <c r="B11" s="343">
        <v>1022376.42</v>
      </c>
      <c r="C11" s="30">
        <v>2494771.15</v>
      </c>
      <c r="D11" s="30">
        <v>1436220.75</v>
      </c>
      <c r="E11" s="29">
        <f t="shared" ref="E11:E13" si="0">D11/B11*100</f>
        <v>140.47866538236474</v>
      </c>
      <c r="F11" s="29">
        <f>D11/C11*100</f>
        <v>57.569238364809536</v>
      </c>
    </row>
    <row r="12" spans="1:6" x14ac:dyDescent="0.25">
      <c r="A12" s="13" t="s">
        <v>43</v>
      </c>
      <c r="B12" s="342">
        <v>1022376.42</v>
      </c>
      <c r="C12" s="30">
        <v>2494771.15</v>
      </c>
      <c r="D12" s="30">
        <v>1436220.75</v>
      </c>
      <c r="E12" s="29">
        <f t="shared" si="0"/>
        <v>140.47866538236474</v>
      </c>
      <c r="F12" s="29">
        <f>D12/C12*100</f>
        <v>57.569238364809536</v>
      </c>
    </row>
    <row r="13" spans="1:6" x14ac:dyDescent="0.25">
      <c r="A13" s="7" t="s">
        <v>44</v>
      </c>
      <c r="B13" s="343">
        <f>'POSEBNI DIO'!C219+'POSEBNI DIO'!C214+'POSEBNI DIO'!C147</f>
        <v>100452.90000000001</v>
      </c>
      <c r="C13" s="30">
        <v>198856.43</v>
      </c>
      <c r="D13" s="30">
        <f>'POSEBNI DIO'!F148+'POSEBNI DIO'!F136+'POSEBNI DIO'!F211</f>
        <v>108535.01</v>
      </c>
      <c r="E13" s="29">
        <f t="shared" si="0"/>
        <v>108.04567115533746</v>
      </c>
      <c r="F13" s="29">
        <f>D13/C13*100</f>
        <v>54.57958286790123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H15" sqref="H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8" width="25.28515625" style="67" customWidth="1"/>
    <col min="9" max="9" width="25.28515625" customWidth="1"/>
  </cols>
  <sheetData>
    <row r="1" spans="1:9" ht="42" customHeight="1" x14ac:dyDescent="0.25">
      <c r="A1" s="345" t="s">
        <v>300</v>
      </c>
      <c r="B1" s="345"/>
      <c r="C1" s="345"/>
      <c r="D1" s="345"/>
      <c r="E1" s="345"/>
      <c r="F1" s="345"/>
      <c r="G1" s="345"/>
      <c r="H1" s="345"/>
      <c r="I1" s="345"/>
    </row>
    <row r="2" spans="1:9" ht="18" customHeight="1" x14ac:dyDescent="0.25">
      <c r="A2" s="3"/>
      <c r="B2" s="3"/>
      <c r="C2" s="3"/>
      <c r="D2" s="3"/>
      <c r="E2" s="18"/>
      <c r="F2" s="3"/>
      <c r="G2" s="3"/>
      <c r="H2" s="18"/>
      <c r="I2" s="3"/>
    </row>
    <row r="3" spans="1:9" ht="15.75" x14ac:dyDescent="0.25">
      <c r="A3" s="345" t="s">
        <v>22</v>
      </c>
      <c r="B3" s="345"/>
      <c r="C3" s="345"/>
      <c r="D3" s="345"/>
      <c r="E3" s="345"/>
      <c r="F3" s="345"/>
      <c r="G3" s="353"/>
      <c r="H3" s="353"/>
      <c r="I3" s="353"/>
    </row>
    <row r="4" spans="1:9" ht="18" x14ac:dyDescent="0.25">
      <c r="A4" s="3"/>
      <c r="B4" s="3"/>
      <c r="C4" s="3"/>
      <c r="D4" s="3"/>
      <c r="E4" s="18"/>
      <c r="F4" s="3"/>
      <c r="G4" s="4"/>
      <c r="H4" s="4"/>
      <c r="I4" s="4"/>
    </row>
    <row r="5" spans="1:9" ht="18" customHeight="1" x14ac:dyDescent="0.25">
      <c r="A5" s="345" t="s">
        <v>92</v>
      </c>
      <c r="B5" s="354"/>
      <c r="C5" s="354"/>
      <c r="D5" s="354"/>
      <c r="E5" s="354"/>
      <c r="F5" s="354"/>
      <c r="G5" s="354"/>
      <c r="H5" s="354"/>
      <c r="I5" s="354"/>
    </row>
    <row r="6" spans="1:9" ht="32.25" customHeight="1" x14ac:dyDescent="0.3">
      <c r="A6" s="52"/>
      <c r="B6" s="53"/>
      <c r="C6" s="53"/>
      <c r="D6" s="57" t="s">
        <v>76</v>
      </c>
      <c r="E6" s="58"/>
      <c r="F6" s="59"/>
      <c r="G6" s="54"/>
      <c r="H6" s="54"/>
      <c r="I6" s="53"/>
    </row>
    <row r="7" spans="1:9" ht="18" x14ac:dyDescent="0.25">
      <c r="A7" s="3"/>
      <c r="B7" s="3"/>
      <c r="C7" s="3"/>
      <c r="D7" s="3"/>
      <c r="E7" s="18"/>
      <c r="F7" s="3"/>
      <c r="G7" s="4"/>
      <c r="H7" s="4"/>
      <c r="I7" s="4"/>
    </row>
    <row r="8" spans="1:9" ht="25.5" x14ac:dyDescent="0.25">
      <c r="A8" s="15" t="s">
        <v>7</v>
      </c>
      <c r="B8" s="14" t="s">
        <v>8</v>
      </c>
      <c r="C8" s="14" t="s">
        <v>9</v>
      </c>
      <c r="D8" s="14" t="s">
        <v>34</v>
      </c>
      <c r="E8" s="45" t="s">
        <v>65</v>
      </c>
      <c r="F8" s="15" t="s">
        <v>66</v>
      </c>
      <c r="G8" s="15" t="s">
        <v>68</v>
      </c>
      <c r="H8" s="15" t="s">
        <v>64</v>
      </c>
      <c r="I8" s="15" t="s">
        <v>64</v>
      </c>
    </row>
    <row r="9" spans="1:9" ht="25.5" x14ac:dyDescent="0.25">
      <c r="A9" s="7">
        <v>8</v>
      </c>
      <c r="B9" s="7"/>
      <c r="C9" s="7"/>
      <c r="D9" s="7" t="s">
        <v>19</v>
      </c>
      <c r="E9" s="12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7"/>
      <c r="B10" s="12">
        <v>84</v>
      </c>
      <c r="C10" s="12"/>
      <c r="D10" s="12" t="s">
        <v>25</v>
      </c>
      <c r="E10" s="12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25.5" x14ac:dyDescent="0.25">
      <c r="A11" s="8"/>
      <c r="B11" s="8"/>
      <c r="C11" s="9">
        <v>81</v>
      </c>
      <c r="D11" s="13" t="s">
        <v>26</v>
      </c>
      <c r="E11" s="12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5.5" x14ac:dyDescent="0.25">
      <c r="A12" s="10">
        <v>5</v>
      </c>
      <c r="B12" s="11"/>
      <c r="C12" s="11"/>
      <c r="D12" s="19" t="s">
        <v>20</v>
      </c>
      <c r="E12" s="12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25.5" x14ac:dyDescent="0.25">
      <c r="A13" s="12"/>
      <c r="B13" s="12">
        <v>54</v>
      </c>
      <c r="C13" s="12"/>
      <c r="D13" s="20" t="s">
        <v>27</v>
      </c>
      <c r="E13" s="12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12"/>
      <c r="B14" s="12"/>
      <c r="C14" s="9">
        <v>11</v>
      </c>
      <c r="D14" s="9" t="s">
        <v>11</v>
      </c>
      <c r="E14" s="12">
        <v>0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12"/>
      <c r="B15" s="12"/>
      <c r="C15" s="9">
        <v>31</v>
      </c>
      <c r="D15" s="9" t="s">
        <v>28</v>
      </c>
      <c r="E15" s="12">
        <v>0</v>
      </c>
      <c r="F15" s="6">
        <v>0</v>
      </c>
      <c r="G15" s="6">
        <v>0</v>
      </c>
      <c r="H15" s="6">
        <v>0</v>
      </c>
      <c r="I15" s="6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L15" sqref="L15"/>
    </sheetView>
  </sheetViews>
  <sheetFormatPr defaultRowHeight="15" x14ac:dyDescent="0.25"/>
  <cols>
    <col min="1" max="3" width="9.140625" customWidth="1"/>
    <col min="4" max="4" width="32" customWidth="1"/>
    <col min="5" max="5" width="18" customWidth="1"/>
    <col min="6" max="6" width="15.5703125" customWidth="1"/>
    <col min="7" max="7" width="15.85546875" customWidth="1"/>
    <col min="8" max="8" width="15.85546875" style="67" customWidth="1"/>
    <col min="9" max="9" width="22.140625" customWidth="1"/>
  </cols>
  <sheetData>
    <row r="1" spans="1:9" ht="25.5" customHeight="1" x14ac:dyDescent="0.25">
      <c r="A1" s="345" t="s">
        <v>300</v>
      </c>
      <c r="B1" s="345"/>
      <c r="C1" s="345"/>
      <c r="D1" s="345"/>
      <c r="E1" s="345"/>
      <c r="F1" s="345"/>
      <c r="G1" s="345"/>
      <c r="H1" s="345"/>
      <c r="I1" s="345"/>
    </row>
    <row r="2" spans="1:9" ht="18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345" t="s">
        <v>22</v>
      </c>
      <c r="B3" s="345"/>
      <c r="C3" s="345"/>
      <c r="D3" s="345"/>
      <c r="E3" s="345"/>
      <c r="F3" s="345"/>
      <c r="G3" s="353"/>
      <c r="H3" s="353"/>
      <c r="I3" s="353"/>
    </row>
    <row r="4" spans="1:9" ht="15.75" x14ac:dyDescent="0.25">
      <c r="A4" s="55"/>
      <c r="B4" s="55"/>
      <c r="C4" s="55"/>
      <c r="D4" s="55"/>
      <c r="E4" s="55"/>
      <c r="F4" s="55"/>
      <c r="G4" s="56"/>
      <c r="H4" s="295"/>
      <c r="I4" s="56"/>
    </row>
    <row r="5" spans="1:9" ht="15.75" x14ac:dyDescent="0.25">
      <c r="A5" s="55"/>
      <c r="B5" s="55"/>
      <c r="C5" s="55"/>
      <c r="D5" s="384" t="s">
        <v>93</v>
      </c>
      <c r="E5" s="384"/>
      <c r="F5" s="384"/>
      <c r="G5" s="384"/>
      <c r="H5" s="297"/>
      <c r="I5" s="56"/>
    </row>
    <row r="6" spans="1:9" ht="18" x14ac:dyDescent="0.25">
      <c r="A6" s="18"/>
      <c r="B6" s="18"/>
      <c r="C6" s="18"/>
      <c r="D6" s="18"/>
      <c r="E6" s="18"/>
      <c r="F6" s="18"/>
      <c r="G6" s="4"/>
      <c r="H6" s="4"/>
      <c r="I6" s="4"/>
    </row>
    <row r="7" spans="1:9" ht="15.75" x14ac:dyDescent="0.25">
      <c r="A7" s="345" t="s">
        <v>77</v>
      </c>
      <c r="B7" s="354"/>
      <c r="C7" s="354"/>
      <c r="D7" s="354"/>
      <c r="E7" s="354"/>
      <c r="F7" s="354"/>
      <c r="G7" s="354"/>
      <c r="H7" s="354"/>
      <c r="I7" s="354"/>
    </row>
    <row r="8" spans="1:9" ht="15.75" x14ac:dyDescent="0.25">
      <c r="A8" s="46"/>
      <c r="B8" s="47"/>
      <c r="C8" s="47"/>
      <c r="D8" s="47"/>
      <c r="E8" s="47"/>
      <c r="F8" s="47"/>
      <c r="G8" s="47"/>
      <c r="H8" s="294"/>
      <c r="I8" s="47"/>
    </row>
    <row r="9" spans="1:9" ht="18" x14ac:dyDescent="0.25">
      <c r="A9" s="18"/>
      <c r="B9" s="18"/>
      <c r="C9" s="18"/>
      <c r="D9" s="18"/>
      <c r="E9" s="18"/>
      <c r="F9" s="18"/>
      <c r="G9" s="4"/>
      <c r="H9" s="4"/>
      <c r="I9" s="4"/>
    </row>
    <row r="10" spans="1:9" ht="25.5" x14ac:dyDescent="0.25">
      <c r="A10" s="15" t="s">
        <v>7</v>
      </c>
      <c r="B10" s="48" t="s">
        <v>8</v>
      </c>
      <c r="C10" s="48" t="s">
        <v>9</v>
      </c>
      <c r="D10" s="48" t="s">
        <v>34</v>
      </c>
      <c r="E10" s="48" t="s">
        <v>65</v>
      </c>
      <c r="F10" s="15" t="s">
        <v>66</v>
      </c>
      <c r="G10" s="15" t="s">
        <v>68</v>
      </c>
      <c r="H10" s="15" t="s">
        <v>64</v>
      </c>
      <c r="I10" s="15" t="s">
        <v>64</v>
      </c>
    </row>
    <row r="11" spans="1:9" ht="32.25" customHeight="1" x14ac:dyDescent="0.25">
      <c r="A11" s="7">
        <v>8</v>
      </c>
      <c r="B11" s="7"/>
      <c r="C11" s="7"/>
      <c r="D11" s="7" t="s">
        <v>19</v>
      </c>
      <c r="E11" s="60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6.25" customHeight="1" x14ac:dyDescent="0.25">
      <c r="A12" s="7"/>
      <c r="B12" s="12">
        <v>84</v>
      </c>
      <c r="C12" s="12"/>
      <c r="D12" s="12" t="s">
        <v>25</v>
      </c>
      <c r="E12" s="60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35.25" customHeight="1" x14ac:dyDescent="0.25">
      <c r="A13" s="8"/>
      <c r="B13" s="8"/>
      <c r="C13" s="9">
        <v>81</v>
      </c>
      <c r="D13" s="13" t="s">
        <v>26</v>
      </c>
      <c r="E13" s="60"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42.75" customHeight="1" x14ac:dyDescent="0.25">
      <c r="A14" s="10">
        <v>5</v>
      </c>
      <c r="B14" s="11"/>
      <c r="C14" s="11"/>
      <c r="D14" s="19" t="s">
        <v>20</v>
      </c>
      <c r="E14" s="60">
        <v>0</v>
      </c>
      <c r="F14" s="6">
        <v>0</v>
      </c>
      <c r="G14" s="6">
        <v>0</v>
      </c>
      <c r="H14" s="6">
        <v>0</v>
      </c>
      <c r="I14" s="6">
        <v>0</v>
      </c>
    </row>
    <row r="15" spans="1:9" ht="33.75" customHeight="1" x14ac:dyDescent="0.25">
      <c r="A15" s="12"/>
      <c r="B15" s="12">
        <v>54</v>
      </c>
      <c r="C15" s="12"/>
      <c r="D15" s="20" t="s">
        <v>27</v>
      </c>
      <c r="E15" s="60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12"/>
      <c r="B16" s="12"/>
      <c r="C16" s="9">
        <v>11</v>
      </c>
      <c r="D16" s="9" t="s">
        <v>11</v>
      </c>
      <c r="E16" s="60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12"/>
      <c r="B17" s="12"/>
      <c r="C17" s="9">
        <v>31</v>
      </c>
      <c r="D17" s="9" t="s">
        <v>28</v>
      </c>
      <c r="E17" s="60">
        <v>0</v>
      </c>
      <c r="F17" s="6">
        <v>0</v>
      </c>
      <c r="G17" s="6">
        <v>0</v>
      </c>
      <c r="H17" s="6">
        <v>0</v>
      </c>
      <c r="I17" s="6">
        <v>0</v>
      </c>
    </row>
  </sheetData>
  <mergeCells count="4">
    <mergeCell ref="A1:I1"/>
    <mergeCell ref="A3:I3"/>
    <mergeCell ref="A7:I7"/>
    <mergeCell ref="D5:G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9"/>
  <sheetViews>
    <sheetView zoomScaleNormal="100" workbookViewId="0">
      <selection activeCell="K189" sqref="K189"/>
    </sheetView>
  </sheetViews>
  <sheetFormatPr defaultRowHeight="15" x14ac:dyDescent="0.25"/>
  <cols>
    <col min="1" max="1" width="21.5703125" customWidth="1"/>
    <col min="2" max="2" width="23" customWidth="1"/>
    <col min="3" max="3" width="16.85546875" style="276" customWidth="1"/>
    <col min="4" max="4" width="25.28515625" style="35" hidden="1" customWidth="1"/>
    <col min="5" max="5" width="20.85546875" style="35" customWidth="1"/>
    <col min="6" max="7" width="19.42578125" style="35" customWidth="1"/>
    <col min="8" max="8" width="25.28515625" style="35" customWidth="1"/>
    <col min="10" max="11" width="11.7109375" bestFit="1" customWidth="1"/>
    <col min="12" max="12" width="10.140625" bestFit="1" customWidth="1"/>
  </cols>
  <sheetData>
    <row r="1" spans="1:11" ht="42" customHeight="1" x14ac:dyDescent="0.25">
      <c r="A1" s="345" t="s">
        <v>300</v>
      </c>
      <c r="B1" s="345"/>
      <c r="C1" s="345"/>
      <c r="D1" s="345"/>
      <c r="E1" s="345"/>
      <c r="F1" s="345"/>
      <c r="G1" s="345"/>
      <c r="H1" s="345"/>
    </row>
    <row r="2" spans="1:11" ht="18" x14ac:dyDescent="0.25">
      <c r="A2" s="3"/>
      <c r="B2" s="3"/>
      <c r="C2" s="257"/>
      <c r="D2" s="31"/>
      <c r="E2" s="31"/>
      <c r="F2" s="32"/>
      <c r="G2" s="32"/>
      <c r="H2" s="32"/>
    </row>
    <row r="3" spans="1:11" ht="18" customHeight="1" x14ac:dyDescent="0.25">
      <c r="A3" s="345" t="s">
        <v>21</v>
      </c>
      <c r="B3" s="354"/>
      <c r="C3" s="354"/>
      <c r="D3" s="354"/>
      <c r="E3" s="354"/>
      <c r="F3" s="354"/>
      <c r="G3" s="354"/>
      <c r="H3" s="354"/>
    </row>
    <row r="4" spans="1:11" ht="18" customHeight="1" x14ac:dyDescent="0.25">
      <c r="A4" s="46"/>
      <c r="B4" s="47"/>
      <c r="C4" s="253"/>
      <c r="D4" s="47"/>
      <c r="E4" s="225"/>
      <c r="F4" s="47"/>
      <c r="G4" s="294"/>
      <c r="H4" s="47"/>
    </row>
    <row r="5" spans="1:11" ht="18" customHeight="1" x14ac:dyDescent="0.25">
      <c r="A5" s="46"/>
      <c r="B5" s="47"/>
      <c r="C5" s="253"/>
      <c r="D5" s="169"/>
      <c r="E5" s="169"/>
      <c r="F5" s="47"/>
      <c r="G5" s="294"/>
      <c r="H5" s="47"/>
    </row>
    <row r="6" spans="1:11" ht="18" x14ac:dyDescent="0.25">
      <c r="A6" s="3"/>
      <c r="B6" s="3"/>
      <c r="C6" s="257"/>
      <c r="D6" s="31"/>
      <c r="E6" s="31"/>
      <c r="F6" s="32"/>
      <c r="G6" s="32"/>
      <c r="H6" s="32"/>
    </row>
    <row r="7" spans="1:11" ht="21" customHeight="1" thickBot="1" x14ac:dyDescent="0.3">
      <c r="A7" s="206"/>
      <c r="B7" s="385"/>
      <c r="C7" s="386"/>
      <c r="D7" s="386"/>
      <c r="E7" s="386"/>
      <c r="F7" s="386"/>
      <c r="G7" s="386"/>
      <c r="H7" s="386"/>
    </row>
    <row r="8" spans="1:11" ht="25.5" customHeight="1" thickBot="1" x14ac:dyDescent="0.3">
      <c r="A8" s="328" t="s">
        <v>23</v>
      </c>
      <c r="B8" s="329" t="s">
        <v>34</v>
      </c>
      <c r="C8" s="330" t="s">
        <v>65</v>
      </c>
      <c r="D8" s="329" t="s">
        <v>286</v>
      </c>
      <c r="E8" s="329" t="s">
        <v>66</v>
      </c>
      <c r="F8" s="329" t="s">
        <v>68</v>
      </c>
      <c r="G8" s="329" t="s">
        <v>64</v>
      </c>
      <c r="H8" s="331" t="s">
        <v>263</v>
      </c>
    </row>
    <row r="9" spans="1:11" s="67" customFormat="1" ht="25.5" customHeight="1" x14ac:dyDescent="0.25">
      <c r="A9" s="324"/>
      <c r="B9" s="325">
        <v>1</v>
      </c>
      <c r="C9" s="326">
        <v>2</v>
      </c>
      <c r="D9" s="325"/>
      <c r="E9" s="325">
        <v>3</v>
      </c>
      <c r="F9" s="325">
        <v>4</v>
      </c>
      <c r="G9" s="325" t="s">
        <v>304</v>
      </c>
      <c r="H9" s="327" t="s">
        <v>305</v>
      </c>
    </row>
    <row r="10" spans="1:11" ht="25.5" customHeight="1" thickBot="1" x14ac:dyDescent="0.3">
      <c r="A10" s="232" t="s">
        <v>50</v>
      </c>
      <c r="B10" s="232" t="s">
        <v>38</v>
      </c>
      <c r="C10" s="254"/>
      <c r="D10" s="232"/>
      <c r="E10" s="332"/>
      <c r="F10" s="233"/>
      <c r="G10" s="233"/>
      <c r="H10" s="234"/>
    </row>
    <row r="11" spans="1:11" ht="29.25" customHeight="1" thickBot="1" x14ac:dyDescent="0.3">
      <c r="A11" s="235" t="s">
        <v>160</v>
      </c>
      <c r="B11" s="182" t="s">
        <v>161</v>
      </c>
      <c r="C11" s="258"/>
      <c r="D11" s="183"/>
      <c r="E11" s="184"/>
      <c r="F11" s="184"/>
      <c r="G11" s="321"/>
      <c r="H11" s="185"/>
      <c r="I11" s="26"/>
      <c r="J11" s="35"/>
      <c r="K11" s="35"/>
    </row>
    <row r="12" spans="1:11" s="209" customFormat="1" x14ac:dyDescent="0.25">
      <c r="A12" s="210">
        <v>11</v>
      </c>
      <c r="B12" s="211" t="s">
        <v>41</v>
      </c>
      <c r="C12" s="259"/>
      <c r="D12" s="213"/>
      <c r="E12" s="216"/>
      <c r="F12" s="216"/>
      <c r="G12" s="216"/>
      <c r="H12" s="216"/>
      <c r="I12" s="214"/>
      <c r="J12" s="246"/>
    </row>
    <row r="13" spans="1:11" x14ac:dyDescent="0.25">
      <c r="A13" s="115"/>
      <c r="B13" s="116" t="s">
        <v>162</v>
      </c>
      <c r="C13" s="255">
        <v>87783.039999999994</v>
      </c>
      <c r="D13" s="118">
        <f>175495.26-2591.02</f>
        <v>172904.24000000002</v>
      </c>
      <c r="E13" s="119">
        <v>197342</v>
      </c>
      <c r="F13" s="119">
        <f>F14</f>
        <v>81627.570000000007</v>
      </c>
      <c r="G13" s="119">
        <f>F13/C13*100</f>
        <v>92.987859613884424</v>
      </c>
      <c r="H13" s="114">
        <f>F13/E13*100</f>
        <v>41.363505994669161</v>
      </c>
      <c r="I13" s="26"/>
    </row>
    <row r="14" spans="1:11" x14ac:dyDescent="0.25">
      <c r="A14" s="115"/>
      <c r="B14" s="116" t="s">
        <v>163</v>
      </c>
      <c r="C14" s="255">
        <v>87783.039999999994</v>
      </c>
      <c r="D14" s="118">
        <v>172904.24</v>
      </c>
      <c r="E14" s="119">
        <v>197342</v>
      </c>
      <c r="F14" s="119">
        <f>F15+F20+F27+F37</f>
        <v>81627.570000000007</v>
      </c>
      <c r="G14" s="119">
        <f t="shared" ref="G14:G41" si="0">F14/C14*100</f>
        <v>92.987859613884424</v>
      </c>
      <c r="H14" s="114">
        <f>F14/E14*100</f>
        <v>41.363505994669161</v>
      </c>
      <c r="I14" s="26"/>
      <c r="J14" s="35"/>
      <c r="K14" s="35"/>
    </row>
    <row r="15" spans="1:11" ht="29.25" customHeight="1" x14ac:dyDescent="0.25">
      <c r="A15" s="120"/>
      <c r="B15" s="121" t="s">
        <v>272</v>
      </c>
      <c r="C15" s="260">
        <v>6278.12</v>
      </c>
      <c r="D15" s="122"/>
      <c r="E15" s="119"/>
      <c r="F15" s="119">
        <f>F16+F18</f>
        <v>5473.45</v>
      </c>
      <c r="G15" s="119">
        <f t="shared" si="0"/>
        <v>87.182946487164941</v>
      </c>
      <c r="H15" s="114"/>
      <c r="J15" s="35"/>
    </row>
    <row r="16" spans="1:11" ht="16.5" customHeight="1" x14ac:dyDescent="0.25">
      <c r="A16" s="123"/>
      <c r="B16" s="124" t="s">
        <v>164</v>
      </c>
      <c r="C16" s="260">
        <v>5743.07</v>
      </c>
      <c r="D16" s="125"/>
      <c r="E16" s="126"/>
      <c r="F16" s="157">
        <v>5255.55</v>
      </c>
      <c r="G16" s="119">
        <f t="shared" si="0"/>
        <v>91.511160407238648</v>
      </c>
      <c r="H16" s="127"/>
      <c r="I16" s="26"/>
      <c r="J16" s="35"/>
      <c r="K16" s="35"/>
    </row>
    <row r="17" spans="1:12" ht="27" customHeight="1" x14ac:dyDescent="0.25">
      <c r="A17" s="128"/>
      <c r="B17" s="124" t="s">
        <v>165</v>
      </c>
      <c r="C17" s="260">
        <v>0</v>
      </c>
      <c r="D17" s="125"/>
      <c r="E17" s="126"/>
      <c r="F17" s="126">
        <v>0</v>
      </c>
      <c r="G17" s="119">
        <v>0</v>
      </c>
      <c r="H17" s="127"/>
      <c r="I17" s="26"/>
      <c r="J17" s="35"/>
      <c r="K17" s="35"/>
      <c r="L17" s="35"/>
    </row>
    <row r="18" spans="1:12" ht="26.25" customHeight="1" x14ac:dyDescent="0.25">
      <c r="A18" s="128"/>
      <c r="B18" s="124" t="s">
        <v>166</v>
      </c>
      <c r="C18" s="260">
        <v>474</v>
      </c>
      <c r="D18" s="125"/>
      <c r="E18" s="126"/>
      <c r="F18" s="126">
        <v>217.9</v>
      </c>
      <c r="G18" s="119">
        <f t="shared" si="0"/>
        <v>45.970464135021096</v>
      </c>
      <c r="H18" s="127"/>
      <c r="I18" s="35"/>
      <c r="J18" s="35"/>
      <c r="K18" s="35"/>
    </row>
    <row r="19" spans="1:12" ht="27.75" customHeight="1" x14ac:dyDescent="0.25">
      <c r="A19" s="128"/>
      <c r="B19" s="124" t="s">
        <v>167</v>
      </c>
      <c r="C19" s="260">
        <v>61.05</v>
      </c>
      <c r="D19" s="125"/>
      <c r="E19" s="126"/>
      <c r="F19" s="126">
        <v>0</v>
      </c>
      <c r="G19" s="119">
        <f t="shared" si="0"/>
        <v>0</v>
      </c>
      <c r="H19" s="127"/>
      <c r="J19" s="35"/>
    </row>
    <row r="20" spans="1:12" x14ac:dyDescent="0.25">
      <c r="A20" s="128"/>
      <c r="B20" s="121" t="s">
        <v>275</v>
      </c>
      <c r="C20" s="256">
        <v>50345.82</v>
      </c>
      <c r="D20" s="122"/>
      <c r="E20" s="119"/>
      <c r="F20" s="119">
        <v>50074.74</v>
      </c>
      <c r="G20" s="119">
        <f t="shared" si="0"/>
        <v>99.461564038484227</v>
      </c>
      <c r="H20" s="114"/>
      <c r="J20" s="35"/>
    </row>
    <row r="21" spans="1:12" x14ac:dyDescent="0.25">
      <c r="A21" s="128"/>
      <c r="B21" s="124" t="s">
        <v>168</v>
      </c>
      <c r="C21" s="260">
        <v>11399.6</v>
      </c>
      <c r="D21" s="125"/>
      <c r="E21" s="126"/>
      <c r="F21" s="126">
        <v>11417.98</v>
      </c>
      <c r="G21" s="119">
        <f t="shared" si="0"/>
        <v>100.16123372749921</v>
      </c>
      <c r="H21" s="127"/>
      <c r="J21" s="35"/>
    </row>
    <row r="22" spans="1:12" x14ac:dyDescent="0.25">
      <c r="A22" s="128"/>
      <c r="B22" s="124" t="s">
        <v>169</v>
      </c>
      <c r="C22" s="260">
        <v>37358.86</v>
      </c>
      <c r="D22" s="125"/>
      <c r="E22" s="126"/>
      <c r="F22" s="126">
        <v>38447.379999999997</v>
      </c>
      <c r="G22" s="119">
        <f t="shared" si="0"/>
        <v>102.91368633839468</v>
      </c>
      <c r="H22" s="127"/>
      <c r="K22" s="35"/>
    </row>
    <row r="23" spans="1:12" x14ac:dyDescent="0.25">
      <c r="A23" s="128"/>
      <c r="B23" s="124" t="s">
        <v>170</v>
      </c>
      <c r="C23" s="260">
        <v>0</v>
      </c>
      <c r="D23" s="125"/>
      <c r="E23" s="126"/>
      <c r="F23" s="126">
        <v>0</v>
      </c>
      <c r="G23" s="119">
        <v>0</v>
      </c>
      <c r="H23" s="127"/>
    </row>
    <row r="24" spans="1:12" ht="26.25" x14ac:dyDescent="0.25">
      <c r="A24" s="128"/>
      <c r="B24" s="124" t="s">
        <v>171</v>
      </c>
      <c r="C24" s="260">
        <v>393.88</v>
      </c>
      <c r="D24" s="125"/>
      <c r="E24" s="126"/>
      <c r="F24" s="126">
        <v>0</v>
      </c>
      <c r="G24" s="119">
        <f t="shared" si="0"/>
        <v>0</v>
      </c>
      <c r="H24" s="127"/>
      <c r="J24" s="35"/>
    </row>
    <row r="25" spans="1:12" ht="26.25" x14ac:dyDescent="0.25">
      <c r="A25" s="123"/>
      <c r="B25" s="124" t="s">
        <v>172</v>
      </c>
      <c r="C25" s="260">
        <v>743.2</v>
      </c>
      <c r="D25" s="125"/>
      <c r="E25" s="126"/>
      <c r="F25" s="126">
        <v>209.38</v>
      </c>
      <c r="G25" s="119">
        <f t="shared" si="0"/>
        <v>28.17276641550054</v>
      </c>
      <c r="H25" s="127"/>
      <c r="J25" s="35"/>
    </row>
    <row r="26" spans="1:12" ht="26.25" x14ac:dyDescent="0.25">
      <c r="A26" s="123"/>
      <c r="B26" s="124" t="s">
        <v>173</v>
      </c>
      <c r="C26" s="260">
        <v>450.28</v>
      </c>
      <c r="D26" s="125"/>
      <c r="E26" s="126"/>
      <c r="F26" s="126">
        <v>0</v>
      </c>
      <c r="G26" s="119">
        <f t="shared" si="0"/>
        <v>0</v>
      </c>
      <c r="H26" s="127"/>
      <c r="J26" s="35"/>
    </row>
    <row r="27" spans="1:12" x14ac:dyDescent="0.25">
      <c r="A27" s="129"/>
      <c r="B27" s="121" t="s">
        <v>217</v>
      </c>
      <c r="C27" s="256">
        <v>30294.79</v>
      </c>
      <c r="D27" s="122"/>
      <c r="E27" s="119"/>
      <c r="F27" s="119">
        <v>25236.25</v>
      </c>
      <c r="G27" s="119">
        <f t="shared" si="0"/>
        <v>83.302277388290193</v>
      </c>
      <c r="H27" s="114"/>
    </row>
    <row r="28" spans="1:12" ht="26.25" x14ac:dyDescent="0.25">
      <c r="A28" s="128"/>
      <c r="B28" s="124" t="s">
        <v>174</v>
      </c>
      <c r="C28" s="260">
        <v>2648.71</v>
      </c>
      <c r="D28" s="125"/>
      <c r="E28" s="126"/>
      <c r="F28" s="157">
        <v>2346.39</v>
      </c>
      <c r="G28" s="119">
        <f t="shared" si="0"/>
        <v>88.58614193324297</v>
      </c>
      <c r="H28" s="127"/>
      <c r="I28" s="35"/>
    </row>
    <row r="29" spans="1:12" ht="26.25" x14ac:dyDescent="0.25">
      <c r="A29" s="128"/>
      <c r="B29" s="124" t="s">
        <v>175</v>
      </c>
      <c r="C29" s="260">
        <v>6380.14</v>
      </c>
      <c r="D29" s="125"/>
      <c r="E29" s="126"/>
      <c r="F29" s="126">
        <v>0</v>
      </c>
      <c r="G29" s="119">
        <f t="shared" si="0"/>
        <v>0</v>
      </c>
      <c r="H29" s="127"/>
    </row>
    <row r="30" spans="1:12" ht="26.25" x14ac:dyDescent="0.25">
      <c r="A30" s="128"/>
      <c r="B30" s="124" t="s">
        <v>176</v>
      </c>
      <c r="C30" s="260">
        <v>248.85</v>
      </c>
      <c r="D30" s="125"/>
      <c r="E30" s="126"/>
      <c r="F30" s="126">
        <v>248.85</v>
      </c>
      <c r="G30" s="119">
        <f t="shared" si="0"/>
        <v>100</v>
      </c>
      <c r="H30" s="127"/>
      <c r="J30" s="35"/>
    </row>
    <row r="31" spans="1:12" x14ac:dyDescent="0.25">
      <c r="A31" s="123"/>
      <c r="B31" s="124" t="s">
        <v>177</v>
      </c>
      <c r="C31" s="260">
        <v>4113.3</v>
      </c>
      <c r="D31" s="125"/>
      <c r="E31" s="126"/>
      <c r="F31" s="126">
        <v>6085.62</v>
      </c>
      <c r="G31" s="119">
        <f t="shared" si="0"/>
        <v>147.94982131135583</v>
      </c>
      <c r="H31" s="127"/>
    </row>
    <row r="32" spans="1:12" x14ac:dyDescent="0.25">
      <c r="A32" s="128"/>
      <c r="B32" s="124" t="s">
        <v>178</v>
      </c>
      <c r="C32" s="260">
        <v>1552.85</v>
      </c>
      <c r="D32" s="125"/>
      <c r="E32" s="126"/>
      <c r="F32" s="126">
        <v>1833.4</v>
      </c>
      <c r="G32" s="119">
        <f t="shared" si="0"/>
        <v>118.06678043597259</v>
      </c>
      <c r="H32" s="127"/>
    </row>
    <row r="33" spans="1:8" x14ac:dyDescent="0.25">
      <c r="A33" s="128"/>
      <c r="B33" s="124" t="s">
        <v>179</v>
      </c>
      <c r="C33" s="260">
        <v>0</v>
      </c>
      <c r="D33" s="125"/>
      <c r="E33" s="126"/>
      <c r="F33" s="126">
        <v>0</v>
      </c>
      <c r="G33" s="119">
        <v>0</v>
      </c>
      <c r="H33" s="127"/>
    </row>
    <row r="34" spans="1:8" ht="26.25" x14ac:dyDescent="0.25">
      <c r="A34" s="128"/>
      <c r="B34" s="124" t="s">
        <v>180</v>
      </c>
      <c r="C34" s="260">
        <v>592.66</v>
      </c>
      <c r="D34" s="125"/>
      <c r="E34" s="126"/>
      <c r="F34" s="126">
        <v>1050.2</v>
      </c>
      <c r="G34" s="119">
        <f t="shared" si="0"/>
        <v>177.20109337562855</v>
      </c>
      <c r="H34" s="127"/>
    </row>
    <row r="35" spans="1:8" x14ac:dyDescent="0.25">
      <c r="A35" s="128"/>
      <c r="B35" s="124" t="s">
        <v>181</v>
      </c>
      <c r="C35" s="260">
        <v>1592.7</v>
      </c>
      <c r="D35" s="125"/>
      <c r="E35" s="126"/>
      <c r="F35" s="157">
        <v>1509.25</v>
      </c>
      <c r="G35" s="119">
        <f t="shared" si="0"/>
        <v>94.760469642745022</v>
      </c>
      <c r="H35" s="127"/>
    </row>
    <row r="36" spans="1:8" x14ac:dyDescent="0.25">
      <c r="A36" s="128"/>
      <c r="B36" s="124" t="s">
        <v>182</v>
      </c>
      <c r="C36" s="260">
        <v>13165.58</v>
      </c>
      <c r="D36" s="125"/>
      <c r="E36" s="126"/>
      <c r="F36" s="126">
        <v>12162.54</v>
      </c>
      <c r="G36" s="119">
        <f t="shared" si="0"/>
        <v>92.3813459034847</v>
      </c>
      <c r="H36" s="114"/>
    </row>
    <row r="37" spans="1:8" x14ac:dyDescent="0.25">
      <c r="A37" s="128"/>
      <c r="B37" s="121" t="s">
        <v>276</v>
      </c>
      <c r="C37" s="260">
        <v>864.31</v>
      </c>
      <c r="D37" s="122"/>
      <c r="E37" s="119"/>
      <c r="F37" s="119">
        <v>843.13</v>
      </c>
      <c r="G37" s="119">
        <f t="shared" si="0"/>
        <v>97.549490344899397</v>
      </c>
      <c r="H37" s="114"/>
    </row>
    <row r="38" spans="1:8" x14ac:dyDescent="0.25">
      <c r="A38" s="123"/>
      <c r="B38" s="124" t="s">
        <v>183</v>
      </c>
      <c r="C38" s="260">
        <v>0</v>
      </c>
      <c r="D38" s="125"/>
      <c r="E38" s="126"/>
      <c r="F38" s="126">
        <v>0</v>
      </c>
      <c r="G38" s="119">
        <v>0</v>
      </c>
      <c r="H38" s="127"/>
    </row>
    <row r="39" spans="1:8" x14ac:dyDescent="0.25">
      <c r="A39" s="128"/>
      <c r="B39" s="124" t="s">
        <v>184</v>
      </c>
      <c r="C39" s="260">
        <v>0</v>
      </c>
      <c r="D39" s="125"/>
      <c r="E39" s="126"/>
      <c r="F39" s="126">
        <v>0</v>
      </c>
      <c r="G39" s="119">
        <v>0</v>
      </c>
      <c r="H39" s="127"/>
    </row>
    <row r="40" spans="1:8" x14ac:dyDescent="0.25">
      <c r="A40" s="128"/>
      <c r="B40" s="124" t="s">
        <v>185</v>
      </c>
      <c r="C40" s="260">
        <v>108.09</v>
      </c>
      <c r="D40" s="125"/>
      <c r="E40" s="126"/>
      <c r="F40" s="126">
        <v>198.09</v>
      </c>
      <c r="G40" s="119">
        <f t="shared" si="0"/>
        <v>183.26394671107411</v>
      </c>
      <c r="H40" s="127"/>
    </row>
    <row r="41" spans="1:8" ht="27" thickBot="1" x14ac:dyDescent="0.3">
      <c r="A41" s="165"/>
      <c r="B41" s="149" t="s">
        <v>186</v>
      </c>
      <c r="C41" s="261">
        <v>756.22</v>
      </c>
      <c r="D41" s="186"/>
      <c r="E41" s="148"/>
      <c r="F41" s="148">
        <v>645.04</v>
      </c>
      <c r="G41" s="119">
        <f t="shared" si="0"/>
        <v>85.29792917404987</v>
      </c>
      <c r="H41" s="136"/>
    </row>
    <row r="42" spans="1:8" ht="27" thickBot="1" x14ac:dyDescent="0.3">
      <c r="A42" s="181" t="s">
        <v>39</v>
      </c>
      <c r="B42" s="182" t="s">
        <v>187</v>
      </c>
      <c r="C42" s="258"/>
      <c r="D42" s="183"/>
      <c r="E42" s="184"/>
      <c r="F42" s="184"/>
      <c r="G42" s="321"/>
      <c r="H42" s="185"/>
    </row>
    <row r="43" spans="1:8" s="209" customFormat="1" x14ac:dyDescent="0.25">
      <c r="A43" s="215">
        <v>11</v>
      </c>
      <c r="B43" s="211" t="s">
        <v>41</v>
      </c>
      <c r="C43" s="259"/>
      <c r="D43" s="213"/>
      <c r="E43" s="216"/>
      <c r="F43" s="216"/>
      <c r="G43" s="216"/>
      <c r="H43" s="216"/>
    </row>
    <row r="44" spans="1:8" x14ac:dyDescent="0.25">
      <c r="A44" s="130"/>
      <c r="B44" s="117" t="s">
        <v>188</v>
      </c>
      <c r="C44" s="255">
        <v>369.05</v>
      </c>
      <c r="D44" s="122">
        <v>530.89</v>
      </c>
      <c r="E44" s="119">
        <v>600</v>
      </c>
      <c r="F44" s="119">
        <v>38.85</v>
      </c>
      <c r="G44" s="119">
        <f>F44/C44*100</f>
        <v>10.527028857878335</v>
      </c>
      <c r="H44" s="114">
        <f>F44/E44*100</f>
        <v>6.4750000000000005</v>
      </c>
    </row>
    <row r="45" spans="1:8" ht="27" customHeight="1" x14ac:dyDescent="0.25">
      <c r="A45" s="128"/>
      <c r="B45" s="121" t="s">
        <v>265</v>
      </c>
      <c r="C45" s="256">
        <v>369.05</v>
      </c>
      <c r="D45" s="122"/>
      <c r="E45" s="119"/>
      <c r="F45" s="119">
        <v>38.85</v>
      </c>
      <c r="G45" s="119">
        <f t="shared" ref="G45:G47" si="1">F45/C45*100</f>
        <v>10.527028857878335</v>
      </c>
      <c r="H45" s="114"/>
    </row>
    <row r="46" spans="1:8" ht="26.25" customHeight="1" x14ac:dyDescent="0.25">
      <c r="A46" s="128"/>
      <c r="B46" s="124" t="s">
        <v>189</v>
      </c>
      <c r="C46" s="260">
        <v>350.78</v>
      </c>
      <c r="D46" s="125"/>
      <c r="E46" s="126"/>
      <c r="F46" s="126">
        <v>0</v>
      </c>
      <c r="G46" s="119">
        <f t="shared" si="1"/>
        <v>0</v>
      </c>
      <c r="H46" s="127"/>
    </row>
    <row r="47" spans="1:8" ht="26.25" customHeight="1" thickBot="1" x14ac:dyDescent="0.3">
      <c r="A47" s="165"/>
      <c r="B47" s="149" t="s">
        <v>190</v>
      </c>
      <c r="C47" s="261">
        <v>18.27</v>
      </c>
      <c r="D47" s="186"/>
      <c r="E47" s="148"/>
      <c r="F47" s="148">
        <v>38.85</v>
      </c>
      <c r="G47" s="119">
        <f t="shared" si="1"/>
        <v>212.64367816091956</v>
      </c>
      <c r="H47" s="136"/>
    </row>
    <row r="48" spans="1:8" ht="26.25" customHeight="1" thickBot="1" x14ac:dyDescent="0.3">
      <c r="A48" s="181" t="s">
        <v>191</v>
      </c>
      <c r="B48" s="182" t="s">
        <v>58</v>
      </c>
      <c r="C48" s="258"/>
      <c r="D48" s="183"/>
      <c r="E48" s="184"/>
      <c r="F48" s="184"/>
      <c r="G48" s="321"/>
      <c r="H48" s="185"/>
    </row>
    <row r="49" spans="1:11" s="209" customFormat="1" ht="18" customHeight="1" x14ac:dyDescent="0.25">
      <c r="A49" s="215">
        <v>11</v>
      </c>
      <c r="B49" s="211" t="s">
        <v>41</v>
      </c>
      <c r="C49" s="259"/>
      <c r="D49" s="213"/>
      <c r="E49" s="216"/>
      <c r="F49" s="216"/>
      <c r="G49" s="216"/>
      <c r="H49" s="216"/>
    </row>
    <row r="50" spans="1:11" ht="30" customHeight="1" x14ac:dyDescent="0.25">
      <c r="A50" s="131"/>
      <c r="B50" s="117" t="s">
        <v>277</v>
      </c>
      <c r="C50" s="255">
        <v>0</v>
      </c>
      <c r="D50" s="195">
        <f>2591.02+8026.81</f>
        <v>10617.83</v>
      </c>
      <c r="E50" s="151">
        <v>18000</v>
      </c>
      <c r="F50" s="119">
        <v>0</v>
      </c>
      <c r="G50" s="119">
        <v>0</v>
      </c>
      <c r="H50" s="114">
        <f>F50/E50*100</f>
        <v>0</v>
      </c>
      <c r="K50" s="35"/>
    </row>
    <row r="51" spans="1:11" ht="38.25" customHeight="1" x14ac:dyDescent="0.25">
      <c r="A51" s="128"/>
      <c r="B51" s="121" t="s">
        <v>278</v>
      </c>
      <c r="C51" s="256">
        <v>0</v>
      </c>
      <c r="D51" s="195">
        <f>2591.02+8026.81</f>
        <v>10617.83</v>
      </c>
      <c r="E51" s="151">
        <v>18000</v>
      </c>
      <c r="F51" s="119">
        <v>0</v>
      </c>
      <c r="G51" s="119">
        <v>0</v>
      </c>
      <c r="H51" s="114">
        <f>F51/E51*100</f>
        <v>0</v>
      </c>
    </row>
    <row r="52" spans="1:11" ht="24" customHeight="1" x14ac:dyDescent="0.25">
      <c r="A52" s="128"/>
      <c r="B52" s="121" t="s">
        <v>279</v>
      </c>
      <c r="C52" s="256">
        <v>0</v>
      </c>
      <c r="D52" s="122"/>
      <c r="E52" s="119"/>
      <c r="F52" s="119">
        <v>0</v>
      </c>
      <c r="G52" s="119">
        <v>0</v>
      </c>
      <c r="H52" s="114"/>
    </row>
    <row r="53" spans="1:11" ht="27" customHeight="1" x14ac:dyDescent="0.25">
      <c r="A53" s="128"/>
      <c r="B53" s="124" t="s">
        <v>192</v>
      </c>
      <c r="C53" s="260">
        <v>0</v>
      </c>
      <c r="D53" s="125"/>
      <c r="E53" s="126"/>
      <c r="F53" s="126">
        <v>0</v>
      </c>
      <c r="G53" s="126">
        <v>0</v>
      </c>
      <c r="H53" s="127"/>
    </row>
    <row r="54" spans="1:11" ht="26.25" customHeight="1" x14ac:dyDescent="0.25">
      <c r="A54" s="128"/>
      <c r="B54" s="124" t="s">
        <v>193</v>
      </c>
      <c r="C54" s="260">
        <v>0</v>
      </c>
      <c r="D54" s="125"/>
      <c r="E54" s="126"/>
      <c r="F54" s="126">
        <v>0</v>
      </c>
      <c r="G54" s="126">
        <v>0</v>
      </c>
      <c r="H54" s="127"/>
    </row>
    <row r="55" spans="1:11" ht="21" customHeight="1" x14ac:dyDescent="0.25">
      <c r="A55" s="128"/>
      <c r="B55" s="124" t="s">
        <v>194</v>
      </c>
      <c r="C55" s="260">
        <v>0</v>
      </c>
      <c r="D55" s="125"/>
      <c r="E55" s="126"/>
      <c r="F55" s="126">
        <v>0</v>
      </c>
      <c r="G55" s="126">
        <v>0</v>
      </c>
      <c r="H55" s="127"/>
    </row>
    <row r="56" spans="1:11" ht="32.25" customHeight="1" x14ac:dyDescent="0.25">
      <c r="A56" s="128"/>
      <c r="B56" s="121" t="s">
        <v>280</v>
      </c>
      <c r="C56" s="256">
        <v>0</v>
      </c>
      <c r="D56" s="122">
        <v>0</v>
      </c>
      <c r="E56" s="119">
        <v>0</v>
      </c>
      <c r="F56" s="119">
        <v>0</v>
      </c>
      <c r="G56" s="119">
        <v>0</v>
      </c>
      <c r="H56" s="114">
        <v>0</v>
      </c>
    </row>
    <row r="57" spans="1:11" ht="27" thickBot="1" x14ac:dyDescent="0.3">
      <c r="A57" s="165"/>
      <c r="B57" s="149" t="s">
        <v>264</v>
      </c>
      <c r="C57" s="262">
        <v>0</v>
      </c>
      <c r="D57" s="134">
        <v>0</v>
      </c>
      <c r="E57" s="135"/>
      <c r="F57" s="135">
        <v>0</v>
      </c>
      <c r="G57" s="135">
        <v>0</v>
      </c>
      <c r="H57" s="153">
        <v>0</v>
      </c>
    </row>
    <row r="58" spans="1:11" ht="39.75" thickBot="1" x14ac:dyDescent="0.3">
      <c r="A58" s="181" t="s">
        <v>195</v>
      </c>
      <c r="B58" s="182" t="s">
        <v>196</v>
      </c>
      <c r="C58" s="258"/>
      <c r="D58" s="183"/>
      <c r="E58" s="184"/>
      <c r="F58" s="184"/>
      <c r="G58" s="321"/>
      <c r="H58" s="185"/>
    </row>
    <row r="59" spans="1:11" s="209" customFormat="1" ht="15" customHeight="1" x14ac:dyDescent="0.25">
      <c r="A59" s="215">
        <v>57</v>
      </c>
      <c r="B59" s="211" t="s">
        <v>48</v>
      </c>
      <c r="C59" s="259"/>
      <c r="D59" s="213"/>
      <c r="E59" s="216"/>
      <c r="F59" s="216"/>
      <c r="G59" s="216"/>
      <c r="H59" s="216"/>
    </row>
    <row r="60" spans="1:11" x14ac:dyDescent="0.25">
      <c r="A60" s="123"/>
      <c r="B60" s="117" t="s">
        <v>162</v>
      </c>
      <c r="C60" s="255">
        <v>906879.77</v>
      </c>
      <c r="D60" s="122">
        <f>D61+D68</f>
        <v>1693063.38</v>
      </c>
      <c r="E60" s="119">
        <v>1885205</v>
      </c>
      <c r="F60" s="119">
        <f>F61+F68</f>
        <v>1171138.74</v>
      </c>
      <c r="G60" s="119">
        <f>F60/C60*100</f>
        <v>129.13936099820597</v>
      </c>
      <c r="H60" s="114">
        <f>F60/E60*100</f>
        <v>62.122620086409697</v>
      </c>
    </row>
    <row r="61" spans="1:11" x14ac:dyDescent="0.25">
      <c r="A61" s="128"/>
      <c r="B61" s="117" t="s">
        <v>197</v>
      </c>
      <c r="C61" s="255">
        <v>883983.65</v>
      </c>
      <c r="D61" s="122">
        <v>1652914.73</v>
      </c>
      <c r="E61" s="119">
        <v>1846205</v>
      </c>
      <c r="F61" s="119">
        <v>1145223.94</v>
      </c>
      <c r="G61" s="119">
        <f t="shared" ref="G61:G73" si="2">F61/C61*100</f>
        <v>129.55261559419114</v>
      </c>
      <c r="H61" s="114">
        <f>F61/E61*100</f>
        <v>62.03124463426326</v>
      </c>
    </row>
    <row r="62" spans="1:11" x14ac:dyDescent="0.25">
      <c r="A62" s="128"/>
      <c r="B62" s="121" t="s">
        <v>198</v>
      </c>
      <c r="C62" s="256">
        <v>733458.77</v>
      </c>
      <c r="D62" s="122"/>
      <c r="E62" s="119"/>
      <c r="F62" s="119">
        <v>954706.63</v>
      </c>
      <c r="G62" s="119">
        <f t="shared" si="2"/>
        <v>130.16500300350899</v>
      </c>
      <c r="H62" s="114"/>
    </row>
    <row r="63" spans="1:11" x14ac:dyDescent="0.25">
      <c r="A63" s="128"/>
      <c r="B63" s="124" t="s">
        <v>199</v>
      </c>
      <c r="C63" s="256">
        <v>733458.77</v>
      </c>
      <c r="D63" s="122"/>
      <c r="E63" s="119"/>
      <c r="F63" s="126">
        <v>954706.63</v>
      </c>
      <c r="G63" s="119">
        <f t="shared" si="2"/>
        <v>130.16500300350899</v>
      </c>
      <c r="H63" s="114"/>
    </row>
    <row r="64" spans="1:11" ht="26.25" x14ac:dyDescent="0.25">
      <c r="A64" s="131"/>
      <c r="B64" s="121" t="s">
        <v>200</v>
      </c>
      <c r="C64" s="256">
        <v>32208.97</v>
      </c>
      <c r="D64" s="122"/>
      <c r="E64" s="119"/>
      <c r="F64" s="119">
        <v>36669.040000000001</v>
      </c>
      <c r="G64" s="119">
        <f t="shared" si="2"/>
        <v>113.84729160851774</v>
      </c>
      <c r="H64" s="114"/>
    </row>
    <row r="65" spans="1:8" ht="26.25" x14ac:dyDescent="0.25">
      <c r="A65" s="131"/>
      <c r="B65" s="124" t="s">
        <v>201</v>
      </c>
      <c r="C65" s="256">
        <v>32208.97</v>
      </c>
      <c r="D65" s="122"/>
      <c r="E65" s="119"/>
      <c r="F65" s="126">
        <v>36669.040000000001</v>
      </c>
      <c r="G65" s="119">
        <f t="shared" si="2"/>
        <v>113.84729160851774</v>
      </c>
      <c r="H65" s="114"/>
    </row>
    <row r="66" spans="1:8" ht="26.25" x14ac:dyDescent="0.25">
      <c r="A66" s="131"/>
      <c r="B66" s="121" t="s">
        <v>202</v>
      </c>
      <c r="C66" s="256">
        <v>118315.91</v>
      </c>
      <c r="D66" s="122"/>
      <c r="E66" s="119"/>
      <c r="F66" s="119">
        <v>153848.26999999999</v>
      </c>
      <c r="G66" s="119">
        <f t="shared" si="2"/>
        <v>130.03176833952423</v>
      </c>
      <c r="H66" s="114"/>
    </row>
    <row r="67" spans="1:8" ht="26.25" x14ac:dyDescent="0.25">
      <c r="A67" s="131"/>
      <c r="B67" s="124" t="s">
        <v>203</v>
      </c>
      <c r="C67" s="256">
        <v>118315.91</v>
      </c>
      <c r="D67" s="122"/>
      <c r="E67" s="119"/>
      <c r="F67" s="126">
        <v>153848.26999999999</v>
      </c>
      <c r="G67" s="119">
        <f t="shared" si="2"/>
        <v>130.03176833952423</v>
      </c>
      <c r="H67" s="114"/>
    </row>
    <row r="68" spans="1:8" x14ac:dyDescent="0.25">
      <c r="A68" s="131"/>
      <c r="B68" s="121" t="s">
        <v>204</v>
      </c>
      <c r="C68" s="256">
        <v>22896.12</v>
      </c>
      <c r="D68" s="122">
        <v>40148.65</v>
      </c>
      <c r="E68" s="119">
        <v>39000</v>
      </c>
      <c r="F68" s="119">
        <f>F69+F72</f>
        <v>25914.799999999999</v>
      </c>
      <c r="G68" s="119">
        <f>F68/C68*100</f>
        <v>113.1842425703569</v>
      </c>
      <c r="H68" s="114">
        <f>F68/E68*100</f>
        <v>66.448205128205132</v>
      </c>
    </row>
    <row r="69" spans="1:8" ht="26.25" x14ac:dyDescent="0.25">
      <c r="A69" s="131"/>
      <c r="B69" s="121" t="s">
        <v>205</v>
      </c>
      <c r="C69" s="256">
        <v>20842.84</v>
      </c>
      <c r="D69" s="122"/>
      <c r="E69" s="119"/>
      <c r="F69" s="119">
        <f>F70+F71</f>
        <v>23849.52</v>
      </c>
      <c r="G69" s="119">
        <f t="shared" si="2"/>
        <v>114.42548136434382</v>
      </c>
      <c r="H69" s="114"/>
    </row>
    <row r="70" spans="1:8" x14ac:dyDescent="0.25">
      <c r="A70" s="131"/>
      <c r="B70" s="124" t="s">
        <v>164</v>
      </c>
      <c r="C70" s="256">
        <v>318.58999999999997</v>
      </c>
      <c r="D70" s="122"/>
      <c r="E70" s="119"/>
      <c r="F70" s="132">
        <v>230.57</v>
      </c>
      <c r="G70" s="119">
        <f t="shared" si="2"/>
        <v>72.372014187513727</v>
      </c>
      <c r="H70" s="114"/>
    </row>
    <row r="71" spans="1:8" s="67" customFormat="1" x14ac:dyDescent="0.25">
      <c r="A71" s="131"/>
      <c r="B71" s="124" t="s">
        <v>206</v>
      </c>
      <c r="C71" s="256">
        <v>20524.25</v>
      </c>
      <c r="D71" s="122"/>
      <c r="E71" s="119"/>
      <c r="F71" s="132">
        <v>23618.95</v>
      </c>
      <c r="G71" s="119">
        <f t="shared" si="2"/>
        <v>115.07826108140371</v>
      </c>
      <c r="H71" s="114"/>
    </row>
    <row r="72" spans="1:8" s="67" customFormat="1" x14ac:dyDescent="0.25">
      <c r="A72" s="131"/>
      <c r="B72" s="121" t="s">
        <v>301</v>
      </c>
      <c r="C72" s="256">
        <v>2053.2800000000002</v>
      </c>
      <c r="D72" s="122"/>
      <c r="E72" s="119"/>
      <c r="F72" s="119">
        <v>2065.2800000000002</v>
      </c>
      <c r="G72" s="119">
        <f t="shared" si="2"/>
        <v>100.58443076443544</v>
      </c>
      <c r="H72" s="114"/>
    </row>
    <row r="73" spans="1:8" ht="27.75" customHeight="1" x14ac:dyDescent="0.25">
      <c r="A73" s="131"/>
      <c r="B73" s="124" t="s">
        <v>302</v>
      </c>
      <c r="C73" s="256">
        <v>2053.2800000000002</v>
      </c>
      <c r="D73" s="122"/>
      <c r="E73" s="119"/>
      <c r="F73" s="126">
        <v>2065.2800000000002</v>
      </c>
      <c r="G73" s="119">
        <f t="shared" si="2"/>
        <v>100.58443076443544</v>
      </c>
      <c r="H73" s="114"/>
    </row>
    <row r="74" spans="1:8" s="209" customFormat="1" x14ac:dyDescent="0.25">
      <c r="A74" s="217">
        <v>6103</v>
      </c>
      <c r="B74" s="212" t="s">
        <v>52</v>
      </c>
      <c r="C74" s="263"/>
      <c r="D74" s="218"/>
      <c r="E74" s="114"/>
      <c r="F74" s="114"/>
      <c r="G74" s="119"/>
      <c r="H74" s="114"/>
    </row>
    <row r="75" spans="1:8" x14ac:dyDescent="0.25">
      <c r="A75" s="128"/>
      <c r="B75" s="117" t="s">
        <v>162</v>
      </c>
      <c r="C75" s="255">
        <v>0</v>
      </c>
      <c r="D75" s="122">
        <v>398.17</v>
      </c>
      <c r="E75" s="119">
        <v>600</v>
      </c>
      <c r="F75" s="119">
        <v>0</v>
      </c>
      <c r="G75" s="119">
        <v>0</v>
      </c>
      <c r="H75" s="114">
        <v>0</v>
      </c>
    </row>
    <row r="76" spans="1:8" x14ac:dyDescent="0.25">
      <c r="A76" s="128"/>
      <c r="B76" s="117" t="s">
        <v>197</v>
      </c>
      <c r="C76" s="255">
        <v>0</v>
      </c>
      <c r="D76" s="122">
        <v>398.17</v>
      </c>
      <c r="E76" s="119">
        <v>600</v>
      </c>
      <c r="F76" s="119">
        <v>0</v>
      </c>
      <c r="G76" s="119">
        <v>0</v>
      </c>
      <c r="H76" s="114">
        <v>0</v>
      </c>
    </row>
    <row r="77" spans="1:8" x14ac:dyDescent="0.25">
      <c r="A77" s="128"/>
      <c r="B77" s="121" t="s">
        <v>198</v>
      </c>
      <c r="C77" s="256">
        <v>0</v>
      </c>
      <c r="D77" s="122"/>
      <c r="E77" s="119"/>
      <c r="F77" s="126">
        <v>0</v>
      </c>
      <c r="G77" s="119">
        <v>0</v>
      </c>
      <c r="H77" s="114"/>
    </row>
    <row r="78" spans="1:8" x14ac:dyDescent="0.25">
      <c r="A78" s="128"/>
      <c r="B78" s="124" t="s">
        <v>199</v>
      </c>
      <c r="C78" s="256">
        <v>0</v>
      </c>
      <c r="D78" s="122"/>
      <c r="E78" s="119"/>
      <c r="F78" s="126">
        <v>0</v>
      </c>
      <c r="G78" s="119">
        <v>0</v>
      </c>
      <c r="H78" s="114"/>
    </row>
    <row r="79" spans="1:8" ht="26.25" x14ac:dyDescent="0.25">
      <c r="A79" s="128"/>
      <c r="B79" s="121" t="s">
        <v>200</v>
      </c>
      <c r="C79" s="256">
        <v>0</v>
      </c>
      <c r="D79" s="122"/>
      <c r="E79" s="119"/>
      <c r="F79" s="126">
        <v>0</v>
      </c>
      <c r="G79" s="119">
        <v>0</v>
      </c>
      <c r="H79" s="114"/>
    </row>
    <row r="80" spans="1:8" ht="27" customHeight="1" x14ac:dyDescent="0.25">
      <c r="A80" s="128"/>
      <c r="B80" s="124" t="s">
        <v>201</v>
      </c>
      <c r="C80" s="256">
        <v>0</v>
      </c>
      <c r="D80" s="122"/>
      <c r="E80" s="119"/>
      <c r="F80" s="126">
        <v>0</v>
      </c>
      <c r="G80" s="119">
        <v>0</v>
      </c>
      <c r="H80" s="114"/>
    </row>
    <row r="81" spans="1:12" ht="26.25" x14ac:dyDescent="0.25">
      <c r="A81" s="128"/>
      <c r="B81" s="121" t="s">
        <v>202</v>
      </c>
      <c r="C81" s="256">
        <v>0</v>
      </c>
      <c r="D81" s="122"/>
      <c r="E81" s="119"/>
      <c r="F81" s="126">
        <v>0</v>
      </c>
      <c r="G81" s="119">
        <v>0</v>
      </c>
      <c r="H81" s="114"/>
    </row>
    <row r="82" spans="1:12" ht="27" thickBot="1" x14ac:dyDescent="0.3">
      <c r="A82" s="165"/>
      <c r="B82" s="149" t="s">
        <v>203</v>
      </c>
      <c r="C82" s="262">
        <v>0</v>
      </c>
      <c r="D82" s="134"/>
      <c r="E82" s="135"/>
      <c r="F82" s="148">
        <v>0</v>
      </c>
      <c r="G82" s="119">
        <v>0</v>
      </c>
      <c r="H82" s="153"/>
    </row>
    <row r="83" spans="1:12" ht="41.25" customHeight="1" thickBot="1" x14ac:dyDescent="0.3">
      <c r="A83" s="181" t="s">
        <v>59</v>
      </c>
      <c r="B83" s="182" t="s">
        <v>207</v>
      </c>
      <c r="C83" s="258"/>
      <c r="D83" s="183"/>
      <c r="E83" s="184"/>
      <c r="F83" s="184"/>
      <c r="G83" s="321"/>
      <c r="H83" s="185"/>
    </row>
    <row r="84" spans="1:12" s="209" customFormat="1" x14ac:dyDescent="0.25">
      <c r="A84" s="215">
        <v>31</v>
      </c>
      <c r="B84" s="211" t="s">
        <v>51</v>
      </c>
      <c r="C84" s="259">
        <v>9185.51</v>
      </c>
      <c r="D84" s="213"/>
      <c r="E84" s="216">
        <v>4315</v>
      </c>
      <c r="F84" s="216">
        <f>F85</f>
        <v>3358.85</v>
      </c>
      <c r="G84" s="216">
        <f>F84/C84</f>
        <v>0.36566831890662577</v>
      </c>
      <c r="H84" s="216">
        <f>F84/E84</f>
        <v>0.77841251448435689</v>
      </c>
    </row>
    <row r="85" spans="1:12" x14ac:dyDescent="0.25">
      <c r="A85" s="128"/>
      <c r="B85" s="116" t="s">
        <v>162</v>
      </c>
      <c r="C85" s="264">
        <v>647.66999999999996</v>
      </c>
      <c r="D85" s="122">
        <f>D93+D118</f>
        <v>2576.1499999999996</v>
      </c>
      <c r="E85" s="119">
        <v>4315</v>
      </c>
      <c r="F85" s="119">
        <f>F86+F93+F115+F118</f>
        <v>3358.85</v>
      </c>
      <c r="G85" s="216">
        <f t="shared" ref="G85:G148" si="3">F85/C85</f>
        <v>5.1860515385921842</v>
      </c>
      <c r="H85" s="114">
        <f>F85/E85*100</f>
        <v>77.841251448435685</v>
      </c>
    </row>
    <row r="86" spans="1:12" x14ac:dyDescent="0.25">
      <c r="A86" s="128"/>
      <c r="B86" s="116" t="s">
        <v>208</v>
      </c>
      <c r="C86" s="264">
        <v>647.66999999999996</v>
      </c>
      <c r="D86" s="122">
        <v>0</v>
      </c>
      <c r="E86" s="119"/>
      <c r="F86" s="119">
        <f>0</f>
        <v>0</v>
      </c>
      <c r="G86" s="216">
        <f t="shared" si="3"/>
        <v>0</v>
      </c>
      <c r="H86" s="114">
        <v>0</v>
      </c>
    </row>
    <row r="87" spans="1:12" x14ac:dyDescent="0.25">
      <c r="A87" s="128"/>
      <c r="B87" s="121" t="s">
        <v>198</v>
      </c>
      <c r="C87" s="256">
        <v>555.94000000000005</v>
      </c>
      <c r="D87" s="122"/>
      <c r="E87" s="119"/>
      <c r="F87" s="119">
        <v>0</v>
      </c>
      <c r="G87" s="216">
        <f t="shared" si="3"/>
        <v>0</v>
      </c>
      <c r="H87" s="114"/>
    </row>
    <row r="88" spans="1:12" x14ac:dyDescent="0.25">
      <c r="A88" s="128"/>
      <c r="B88" s="124" t="s">
        <v>199</v>
      </c>
      <c r="C88" s="260">
        <v>0</v>
      </c>
      <c r="D88" s="122"/>
      <c r="E88" s="119"/>
      <c r="F88" s="126">
        <v>0</v>
      </c>
      <c r="G88" s="216">
        <v>0</v>
      </c>
      <c r="H88" s="114"/>
    </row>
    <row r="89" spans="1:12" ht="26.25" x14ac:dyDescent="0.25">
      <c r="A89" s="131"/>
      <c r="B89" s="121" t="s">
        <v>200</v>
      </c>
      <c r="C89" s="256">
        <v>0</v>
      </c>
      <c r="D89" s="122"/>
      <c r="E89" s="119"/>
      <c r="F89" s="119">
        <v>0</v>
      </c>
      <c r="G89" s="216">
        <v>0</v>
      </c>
      <c r="H89" s="114"/>
    </row>
    <row r="90" spans="1:12" ht="26.25" x14ac:dyDescent="0.25">
      <c r="A90" s="131"/>
      <c r="B90" s="124" t="s">
        <v>201</v>
      </c>
      <c r="C90" s="260">
        <v>0</v>
      </c>
      <c r="D90" s="122"/>
      <c r="E90" s="119"/>
      <c r="F90" s="126">
        <v>0</v>
      </c>
      <c r="G90" s="216">
        <v>0</v>
      </c>
      <c r="H90" s="114"/>
    </row>
    <row r="91" spans="1:12" ht="26.25" x14ac:dyDescent="0.25">
      <c r="A91" s="131"/>
      <c r="B91" s="133" t="s">
        <v>202</v>
      </c>
      <c r="C91" s="262">
        <v>91.73</v>
      </c>
      <c r="D91" s="134"/>
      <c r="E91" s="119"/>
      <c r="F91" s="135">
        <v>0</v>
      </c>
      <c r="G91" s="216">
        <f t="shared" si="3"/>
        <v>0</v>
      </c>
      <c r="H91" s="114"/>
    </row>
    <row r="92" spans="1:12" ht="26.25" x14ac:dyDescent="0.25">
      <c r="A92" s="137"/>
      <c r="B92" s="138" t="s">
        <v>203</v>
      </c>
      <c r="C92" s="268">
        <v>91.73</v>
      </c>
      <c r="D92" s="227"/>
      <c r="E92" s="119"/>
      <c r="F92" s="126">
        <v>0</v>
      </c>
      <c r="G92" s="216">
        <f t="shared" si="3"/>
        <v>0</v>
      </c>
      <c r="H92" s="114"/>
    </row>
    <row r="93" spans="1:12" x14ac:dyDescent="0.25">
      <c r="A93" s="139"/>
      <c r="B93" s="140" t="s">
        <v>281</v>
      </c>
      <c r="C93" s="265">
        <v>8537.84</v>
      </c>
      <c r="D93" s="227">
        <v>2310.6999999999998</v>
      </c>
      <c r="E93" s="119">
        <v>4315</v>
      </c>
      <c r="F93" s="119">
        <f>F94+F97+F104+F111</f>
        <v>3358.85</v>
      </c>
      <c r="G93" s="216">
        <f t="shared" si="3"/>
        <v>0.39340746605698862</v>
      </c>
      <c r="H93" s="114">
        <f>F93/E93*100</f>
        <v>77.841251448435685</v>
      </c>
    </row>
    <row r="94" spans="1:12" ht="26.25" x14ac:dyDescent="0.25">
      <c r="A94" s="128"/>
      <c r="B94" s="141" t="s">
        <v>209</v>
      </c>
      <c r="C94" s="266">
        <v>117.78</v>
      </c>
      <c r="D94" s="118"/>
      <c r="E94" s="119"/>
      <c r="F94" s="142">
        <f>0</f>
        <v>0</v>
      </c>
      <c r="G94" s="216">
        <f t="shared" si="3"/>
        <v>0</v>
      </c>
      <c r="H94" s="114"/>
      <c r="L94" s="35"/>
    </row>
    <row r="95" spans="1:12" s="67" customFormat="1" x14ac:dyDescent="0.25">
      <c r="A95" s="128"/>
      <c r="B95" s="196" t="s">
        <v>241</v>
      </c>
      <c r="C95" s="266">
        <v>0</v>
      </c>
      <c r="D95" s="118"/>
      <c r="E95" s="119"/>
      <c r="F95" s="208">
        <v>0</v>
      </c>
      <c r="G95" s="216">
        <v>0</v>
      </c>
      <c r="H95" s="114"/>
    </row>
    <row r="96" spans="1:12" ht="26.25" x14ac:dyDescent="0.25">
      <c r="A96" s="128"/>
      <c r="B96" s="124" t="s">
        <v>210</v>
      </c>
      <c r="C96" s="260">
        <v>117.78</v>
      </c>
      <c r="D96" s="125"/>
      <c r="E96" s="126"/>
      <c r="F96" s="126">
        <v>0</v>
      </c>
      <c r="G96" s="216">
        <f t="shared" si="3"/>
        <v>0</v>
      </c>
      <c r="H96" s="114"/>
    </row>
    <row r="97" spans="1:8" ht="26.25" x14ac:dyDescent="0.25">
      <c r="A97" s="128"/>
      <c r="B97" s="121" t="s">
        <v>211</v>
      </c>
      <c r="C97" s="256">
        <v>1286.01</v>
      </c>
      <c r="D97" s="122"/>
      <c r="E97" s="119"/>
      <c r="F97" s="119">
        <f>F98+F99+F100+F101+F102+F103</f>
        <v>0</v>
      </c>
      <c r="G97" s="216">
        <f t="shared" si="3"/>
        <v>0</v>
      </c>
      <c r="H97" s="114"/>
    </row>
    <row r="98" spans="1:8" x14ac:dyDescent="0.25">
      <c r="A98" s="128"/>
      <c r="B98" s="124" t="s">
        <v>168</v>
      </c>
      <c r="C98" s="260">
        <v>286.77</v>
      </c>
      <c r="D98" s="125"/>
      <c r="E98" s="126"/>
      <c r="F98" s="126">
        <v>0</v>
      </c>
      <c r="G98" s="216">
        <f t="shared" si="3"/>
        <v>0</v>
      </c>
      <c r="H98" s="114"/>
    </row>
    <row r="99" spans="1:8" x14ac:dyDescent="0.25">
      <c r="A99" s="128"/>
      <c r="B99" s="124" t="s">
        <v>212</v>
      </c>
      <c r="C99" s="260">
        <v>101.8</v>
      </c>
      <c r="D99" s="125"/>
      <c r="E99" s="126"/>
      <c r="F99" s="126">
        <v>0</v>
      </c>
      <c r="G99" s="216">
        <f t="shared" si="3"/>
        <v>0</v>
      </c>
      <c r="H99" s="114"/>
    </row>
    <row r="100" spans="1:8" x14ac:dyDescent="0.25">
      <c r="A100" s="128"/>
      <c r="B100" s="124" t="s">
        <v>213</v>
      </c>
      <c r="C100" s="260">
        <v>12.1</v>
      </c>
      <c r="D100" s="125"/>
      <c r="E100" s="126"/>
      <c r="F100" s="126">
        <v>0</v>
      </c>
      <c r="G100" s="216">
        <f t="shared" si="3"/>
        <v>0</v>
      </c>
      <c r="H100" s="114"/>
    </row>
    <row r="101" spans="1:8" ht="26.25" x14ac:dyDescent="0.25">
      <c r="A101" s="128"/>
      <c r="B101" s="124" t="s">
        <v>214</v>
      </c>
      <c r="C101" s="260">
        <v>885.34</v>
      </c>
      <c r="D101" s="125"/>
      <c r="E101" s="126"/>
      <c r="F101" s="126">
        <v>0</v>
      </c>
      <c r="G101" s="216">
        <f t="shared" si="3"/>
        <v>0</v>
      </c>
      <c r="H101" s="114"/>
    </row>
    <row r="102" spans="1:8" x14ac:dyDescent="0.25">
      <c r="A102" s="128"/>
      <c r="B102" s="124" t="s">
        <v>215</v>
      </c>
      <c r="C102" s="260">
        <v>5686.04</v>
      </c>
      <c r="D102" s="125"/>
      <c r="E102" s="126"/>
      <c r="F102" s="126">
        <v>0</v>
      </c>
      <c r="G102" s="216">
        <f t="shared" si="3"/>
        <v>0</v>
      </c>
      <c r="H102" s="114"/>
    </row>
    <row r="103" spans="1:8" x14ac:dyDescent="0.25">
      <c r="A103" s="128"/>
      <c r="B103" s="124" t="s">
        <v>216</v>
      </c>
      <c r="C103" s="260">
        <v>0</v>
      </c>
      <c r="D103" s="125"/>
      <c r="E103" s="126"/>
      <c r="F103" s="126">
        <v>0</v>
      </c>
      <c r="G103" s="216">
        <v>0</v>
      </c>
      <c r="H103" s="114"/>
    </row>
    <row r="104" spans="1:8" x14ac:dyDescent="0.25">
      <c r="A104" s="128"/>
      <c r="B104" s="121" t="s">
        <v>217</v>
      </c>
      <c r="C104" s="256">
        <v>5686.04</v>
      </c>
      <c r="D104" s="122"/>
      <c r="E104" s="119"/>
      <c r="F104" s="119">
        <f>F105+F106+F107+F108+F109+F110</f>
        <v>2461.27</v>
      </c>
      <c r="G104" s="216">
        <f t="shared" si="3"/>
        <v>0.43286188630400069</v>
      </c>
      <c r="H104" s="114"/>
    </row>
    <row r="105" spans="1:8" ht="26.25" x14ac:dyDescent="0.25">
      <c r="A105" s="128"/>
      <c r="B105" s="124" t="s">
        <v>218</v>
      </c>
      <c r="C105" s="260">
        <v>1845.88</v>
      </c>
      <c r="D105" s="125"/>
      <c r="E105" s="126"/>
      <c r="F105" s="126">
        <f>650+1650</f>
        <v>2300</v>
      </c>
      <c r="G105" s="216">
        <f t="shared" si="3"/>
        <v>1.246018159360305</v>
      </c>
      <c r="H105" s="114"/>
    </row>
    <row r="106" spans="1:8" ht="26.25" x14ac:dyDescent="0.25">
      <c r="A106" s="128"/>
      <c r="B106" s="124" t="s">
        <v>219</v>
      </c>
      <c r="C106" s="260">
        <v>0</v>
      </c>
      <c r="D106" s="125"/>
      <c r="E106" s="126"/>
      <c r="F106" s="126">
        <v>0</v>
      </c>
      <c r="G106" s="216">
        <v>0</v>
      </c>
      <c r="H106" s="114"/>
    </row>
    <row r="107" spans="1:8" x14ac:dyDescent="0.25">
      <c r="A107" s="128"/>
      <c r="B107" s="124" t="s">
        <v>177</v>
      </c>
      <c r="C107" s="260">
        <v>0</v>
      </c>
      <c r="D107" s="125"/>
      <c r="E107" s="126"/>
      <c r="F107" s="126">
        <v>0</v>
      </c>
      <c r="G107" s="216">
        <v>0</v>
      </c>
      <c r="H107" s="114"/>
    </row>
    <row r="108" spans="1:8" ht="26.25" x14ac:dyDescent="0.25">
      <c r="A108" s="128"/>
      <c r="B108" s="124" t="s">
        <v>180</v>
      </c>
      <c r="C108" s="260">
        <v>1089.78</v>
      </c>
      <c r="D108" s="125"/>
      <c r="E108" s="126"/>
      <c r="F108" s="126">
        <v>161.27000000000001</v>
      </c>
      <c r="G108" s="216">
        <f t="shared" si="3"/>
        <v>0.14798399676999027</v>
      </c>
      <c r="H108" s="114"/>
    </row>
    <row r="109" spans="1:8" x14ac:dyDescent="0.25">
      <c r="A109" s="128"/>
      <c r="B109" s="124" t="s">
        <v>181</v>
      </c>
      <c r="C109" s="260">
        <v>99.53</v>
      </c>
      <c r="D109" s="125"/>
      <c r="E109" s="126"/>
      <c r="F109" s="126">
        <v>0</v>
      </c>
      <c r="G109" s="216">
        <f t="shared" si="3"/>
        <v>0</v>
      </c>
      <c r="H109" s="114"/>
    </row>
    <row r="110" spans="1:8" x14ac:dyDescent="0.25">
      <c r="A110" s="128"/>
      <c r="B110" s="124" t="s">
        <v>182</v>
      </c>
      <c r="C110" s="260">
        <v>1695.25</v>
      </c>
      <c r="D110" s="125"/>
      <c r="E110" s="126"/>
      <c r="F110" s="126">
        <v>0</v>
      </c>
      <c r="G110" s="216">
        <f t="shared" si="3"/>
        <v>0</v>
      </c>
      <c r="H110" s="114"/>
    </row>
    <row r="111" spans="1:8" ht="26.25" x14ac:dyDescent="0.25">
      <c r="A111" s="128"/>
      <c r="B111" s="121" t="s">
        <v>220</v>
      </c>
      <c r="C111" s="256">
        <v>2403.61</v>
      </c>
      <c r="D111" s="122"/>
      <c r="E111" s="119"/>
      <c r="F111" s="119">
        <f>F113+F114</f>
        <v>897.58</v>
      </c>
      <c r="G111" s="216">
        <f t="shared" si="3"/>
        <v>0.37342996575983622</v>
      </c>
      <c r="H111" s="114"/>
    </row>
    <row r="112" spans="1:8" x14ac:dyDescent="0.25">
      <c r="A112" s="128"/>
      <c r="B112" s="124" t="s">
        <v>221</v>
      </c>
      <c r="C112" s="260">
        <v>2045.25</v>
      </c>
      <c r="D112" s="125"/>
      <c r="E112" s="126"/>
      <c r="F112" s="126"/>
      <c r="G112" s="216">
        <f t="shared" si="3"/>
        <v>0</v>
      </c>
      <c r="H112" s="114"/>
    </row>
    <row r="113" spans="1:8" s="67" customFormat="1" x14ac:dyDescent="0.25">
      <c r="A113" s="128"/>
      <c r="B113" s="124" t="s">
        <v>269</v>
      </c>
      <c r="C113" s="260">
        <v>258.36</v>
      </c>
      <c r="D113" s="125"/>
      <c r="E113" s="126"/>
      <c r="F113" s="126">
        <v>199.08</v>
      </c>
      <c r="G113" s="216">
        <f t="shared" si="3"/>
        <v>0.77055271713887596</v>
      </c>
      <c r="H113" s="114"/>
    </row>
    <row r="114" spans="1:8" ht="26.25" x14ac:dyDescent="0.25">
      <c r="A114" s="128"/>
      <c r="B114" s="124" t="s">
        <v>222</v>
      </c>
      <c r="C114" s="260">
        <v>0</v>
      </c>
      <c r="D114" s="125"/>
      <c r="E114" s="126"/>
      <c r="F114" s="126">
        <v>698.5</v>
      </c>
      <c r="G114" s="216">
        <v>0</v>
      </c>
      <c r="H114" s="114"/>
    </row>
    <row r="115" spans="1:8" ht="26.25" x14ac:dyDescent="0.25">
      <c r="A115" s="128"/>
      <c r="B115" s="121" t="s">
        <v>223</v>
      </c>
      <c r="C115" s="256">
        <v>0</v>
      </c>
      <c r="D115" s="122">
        <v>0</v>
      </c>
      <c r="E115" s="119"/>
      <c r="F115" s="119">
        <v>0</v>
      </c>
      <c r="G115" s="216">
        <v>0</v>
      </c>
      <c r="H115" s="114">
        <v>0</v>
      </c>
    </row>
    <row r="116" spans="1:8" s="67" customFormat="1" ht="26.25" x14ac:dyDescent="0.25">
      <c r="A116" s="128"/>
      <c r="B116" s="124" t="s">
        <v>189</v>
      </c>
      <c r="C116" s="260">
        <v>0</v>
      </c>
      <c r="D116" s="122"/>
      <c r="E116" s="119"/>
      <c r="F116" s="126">
        <v>0</v>
      </c>
      <c r="G116" s="216">
        <v>0</v>
      </c>
      <c r="H116" s="114"/>
    </row>
    <row r="117" spans="1:8" x14ac:dyDescent="0.25">
      <c r="A117" s="128"/>
      <c r="B117" s="124" t="s">
        <v>224</v>
      </c>
      <c r="C117" s="260">
        <v>0</v>
      </c>
      <c r="D117" s="125"/>
      <c r="E117" s="126"/>
      <c r="F117" s="126">
        <v>0</v>
      </c>
      <c r="G117" s="216">
        <v>0</v>
      </c>
      <c r="H117" s="114"/>
    </row>
    <row r="118" spans="1:8" ht="26.25" x14ac:dyDescent="0.25">
      <c r="A118" s="128"/>
      <c r="B118" s="121" t="s">
        <v>225</v>
      </c>
      <c r="C118" s="256">
        <v>0</v>
      </c>
      <c r="D118" s="122">
        <v>265.45</v>
      </c>
      <c r="E118" s="119"/>
      <c r="F118" s="119">
        <v>0</v>
      </c>
      <c r="G118" s="216">
        <v>0</v>
      </c>
      <c r="H118" s="114">
        <v>0</v>
      </c>
    </row>
    <row r="119" spans="1:8" ht="26.25" x14ac:dyDescent="0.25">
      <c r="A119" s="129"/>
      <c r="B119" s="124" t="s">
        <v>226</v>
      </c>
      <c r="C119" s="260">
        <v>0</v>
      </c>
      <c r="D119" s="122"/>
      <c r="E119" s="119"/>
      <c r="F119" s="126">
        <v>0</v>
      </c>
      <c r="G119" s="216">
        <v>0</v>
      </c>
      <c r="H119" s="114"/>
    </row>
    <row r="120" spans="1:8" s="209" customFormat="1" ht="27" x14ac:dyDescent="0.25">
      <c r="A120" s="217">
        <v>41</v>
      </c>
      <c r="B120" s="212" t="s">
        <v>54</v>
      </c>
      <c r="C120" s="255"/>
      <c r="D120" s="122"/>
      <c r="E120" s="119"/>
      <c r="F120" s="119"/>
      <c r="G120" s="216">
        <v>0</v>
      </c>
      <c r="H120" s="114"/>
    </row>
    <row r="121" spans="1:8" x14ac:dyDescent="0.25">
      <c r="A121" s="143"/>
      <c r="B121" s="121" t="s">
        <v>162</v>
      </c>
      <c r="C121" s="256">
        <v>279.68</v>
      </c>
      <c r="D121" s="122">
        <f>D122+D124</f>
        <v>663.62</v>
      </c>
      <c r="E121" s="119">
        <v>650</v>
      </c>
      <c r="F121" s="119">
        <v>0</v>
      </c>
      <c r="G121" s="216">
        <f t="shared" si="3"/>
        <v>0</v>
      </c>
      <c r="H121" s="114">
        <f>F121/E121*100</f>
        <v>0</v>
      </c>
    </row>
    <row r="122" spans="1:8" x14ac:dyDescent="0.25">
      <c r="A122" s="143"/>
      <c r="B122" s="121" t="s">
        <v>281</v>
      </c>
      <c r="C122" s="256">
        <v>0</v>
      </c>
      <c r="D122" s="122">
        <v>265.45</v>
      </c>
      <c r="E122" s="119">
        <v>250</v>
      </c>
      <c r="F122" s="119">
        <v>0</v>
      </c>
      <c r="G122" s="216">
        <v>0</v>
      </c>
      <c r="H122" s="114">
        <f>F122/D122</f>
        <v>0</v>
      </c>
    </row>
    <row r="123" spans="1:8" x14ac:dyDescent="0.25">
      <c r="A123" s="144"/>
      <c r="B123" s="124" t="s">
        <v>182</v>
      </c>
      <c r="C123" s="260">
        <v>0</v>
      </c>
      <c r="D123" s="125"/>
      <c r="E123" s="126"/>
      <c r="F123" s="126">
        <v>0</v>
      </c>
      <c r="G123" s="216">
        <v>0</v>
      </c>
      <c r="H123" s="114"/>
    </row>
    <row r="124" spans="1:8" ht="26.25" x14ac:dyDescent="0.25">
      <c r="A124" s="143"/>
      <c r="B124" s="121" t="s">
        <v>227</v>
      </c>
      <c r="C124" s="256">
        <v>279.68</v>
      </c>
      <c r="D124" s="122">
        <v>398.17</v>
      </c>
      <c r="E124" s="119">
        <v>400</v>
      </c>
      <c r="F124" s="119">
        <v>0</v>
      </c>
      <c r="G124" s="216">
        <f t="shared" si="3"/>
        <v>0</v>
      </c>
      <c r="H124" s="114">
        <f>F124/E124*100</f>
        <v>0</v>
      </c>
    </row>
    <row r="125" spans="1:8" ht="26.25" x14ac:dyDescent="0.25">
      <c r="A125" s="143"/>
      <c r="B125" s="124" t="s">
        <v>266</v>
      </c>
      <c r="C125" s="256">
        <v>279.68</v>
      </c>
      <c r="D125" s="122"/>
      <c r="E125" s="119"/>
      <c r="F125" s="119">
        <v>0</v>
      </c>
      <c r="G125" s="216">
        <f t="shared" si="3"/>
        <v>0</v>
      </c>
      <c r="H125" s="114"/>
    </row>
    <row r="126" spans="1:8" s="209" customFormat="1" x14ac:dyDescent="0.25">
      <c r="A126" s="217">
        <v>57</v>
      </c>
      <c r="B126" s="212" t="s">
        <v>49</v>
      </c>
      <c r="C126" s="255"/>
      <c r="D126" s="122"/>
      <c r="E126" s="119"/>
      <c r="F126" s="119"/>
      <c r="G126" s="216"/>
      <c r="H126" s="114"/>
    </row>
    <row r="127" spans="1:8" x14ac:dyDescent="0.25">
      <c r="A127" s="131"/>
      <c r="B127" s="145" t="s">
        <v>162</v>
      </c>
      <c r="C127" s="267">
        <v>12410.16</v>
      </c>
      <c r="D127" s="122">
        <f>D128+D146+D142</f>
        <v>38323.71</v>
      </c>
      <c r="E127" s="119">
        <v>219640</v>
      </c>
      <c r="F127" s="119">
        <f>F128+F142+F146</f>
        <v>106871.73</v>
      </c>
      <c r="G127" s="216">
        <f t="shared" si="3"/>
        <v>8.6116319209421963</v>
      </c>
      <c r="H127" s="114">
        <f>F127/E127*100</f>
        <v>48.657680750318697</v>
      </c>
    </row>
    <row r="128" spans="1:8" x14ac:dyDescent="0.25">
      <c r="A128" s="128"/>
      <c r="B128" s="146" t="s">
        <v>204</v>
      </c>
      <c r="C128" s="265">
        <v>8149.14</v>
      </c>
      <c r="D128" s="122">
        <v>5806.62</v>
      </c>
      <c r="E128" s="119">
        <v>186140</v>
      </c>
      <c r="F128" s="119">
        <f>F129+F132+F137</f>
        <v>104740.98</v>
      </c>
      <c r="G128" s="216">
        <f t="shared" si="3"/>
        <v>12.853010256296983</v>
      </c>
      <c r="H128" s="114">
        <f>F128/E128*100</f>
        <v>56.270001074460083</v>
      </c>
    </row>
    <row r="129" spans="1:10" ht="26.25" x14ac:dyDescent="0.25">
      <c r="A129" s="128"/>
      <c r="B129" s="146" t="s">
        <v>228</v>
      </c>
      <c r="C129" s="265">
        <v>280.37</v>
      </c>
      <c r="D129" s="122"/>
      <c r="E129" s="119"/>
      <c r="F129" s="119">
        <f>F130+F131</f>
        <v>156</v>
      </c>
      <c r="G129" s="216">
        <f t="shared" si="3"/>
        <v>0.55640760423725788</v>
      </c>
      <c r="H129" s="114"/>
    </row>
    <row r="130" spans="1:10" x14ac:dyDescent="0.25">
      <c r="A130" s="147"/>
      <c r="B130" s="171" t="s">
        <v>168</v>
      </c>
      <c r="C130" s="278">
        <v>280.37</v>
      </c>
      <c r="D130" s="122"/>
      <c r="E130" s="119"/>
      <c r="F130" s="126">
        <v>74.75</v>
      </c>
      <c r="G130" s="216">
        <f t="shared" si="3"/>
        <v>0.26661197703035272</v>
      </c>
      <c r="H130" s="114"/>
    </row>
    <row r="131" spans="1:10" s="67" customFormat="1" x14ac:dyDescent="0.25">
      <c r="A131" s="147"/>
      <c r="B131" s="171" t="s">
        <v>243</v>
      </c>
      <c r="C131" s="278"/>
      <c r="D131" s="122"/>
      <c r="E131" s="119"/>
      <c r="F131" s="126">
        <v>81.25</v>
      </c>
      <c r="G131" s="216">
        <v>0</v>
      </c>
      <c r="H131" s="114"/>
    </row>
    <row r="132" spans="1:10" x14ac:dyDescent="0.25">
      <c r="A132" s="128"/>
      <c r="B132" s="172" t="s">
        <v>229</v>
      </c>
      <c r="C132" s="265">
        <v>3019.61</v>
      </c>
      <c r="D132" s="122"/>
      <c r="E132" s="119"/>
      <c r="F132" s="119">
        <f>F133+F136</f>
        <v>101782.29</v>
      </c>
      <c r="G132" s="216">
        <f t="shared" si="3"/>
        <v>33.707097936488481</v>
      </c>
      <c r="H132" s="114"/>
    </row>
    <row r="133" spans="1:10" ht="26.25" x14ac:dyDescent="0.25">
      <c r="A133" s="128"/>
      <c r="B133" s="171" t="s">
        <v>174</v>
      </c>
      <c r="C133" s="278">
        <v>1000</v>
      </c>
      <c r="D133" s="122"/>
      <c r="E133" s="119"/>
      <c r="F133" s="126">
        <v>120</v>
      </c>
      <c r="G133" s="216">
        <f t="shared" si="3"/>
        <v>0.12</v>
      </c>
      <c r="H133" s="114"/>
      <c r="J133" s="35"/>
    </row>
    <row r="134" spans="1:10" x14ac:dyDescent="0.25">
      <c r="A134" s="123"/>
      <c r="B134" s="171" t="s">
        <v>179</v>
      </c>
      <c r="C134" s="278">
        <v>0</v>
      </c>
      <c r="D134" s="122"/>
      <c r="E134" s="119"/>
      <c r="F134" s="126">
        <v>0</v>
      </c>
      <c r="G134" s="216">
        <v>0</v>
      </c>
      <c r="H134" s="114"/>
    </row>
    <row r="135" spans="1:10" ht="26.25" x14ac:dyDescent="0.25">
      <c r="A135" s="123"/>
      <c r="B135" s="171" t="s">
        <v>230</v>
      </c>
      <c r="C135" s="278">
        <v>2019.61</v>
      </c>
      <c r="D135" s="122"/>
      <c r="E135" s="119"/>
      <c r="F135" s="126">
        <v>0</v>
      </c>
      <c r="G135" s="216">
        <f t="shared" si="3"/>
        <v>0</v>
      </c>
      <c r="H135" s="114"/>
    </row>
    <row r="136" spans="1:10" x14ac:dyDescent="0.25">
      <c r="A136" s="123"/>
      <c r="B136" s="171" t="s">
        <v>231</v>
      </c>
      <c r="C136" s="278">
        <v>0</v>
      </c>
      <c r="D136" s="122"/>
      <c r="E136" s="119"/>
      <c r="F136" s="126">
        <v>101662.29</v>
      </c>
      <c r="G136" s="216">
        <v>0</v>
      </c>
      <c r="H136" s="114"/>
    </row>
    <row r="137" spans="1:10" ht="26.25" x14ac:dyDescent="0.25">
      <c r="A137" s="123"/>
      <c r="B137" s="172" t="s">
        <v>232</v>
      </c>
      <c r="C137" s="265">
        <v>4849.16</v>
      </c>
      <c r="D137" s="122"/>
      <c r="E137" s="119"/>
      <c r="F137" s="119">
        <f>F138+F139+F140+F141</f>
        <v>2802.6900000000005</v>
      </c>
      <c r="G137" s="216">
        <f t="shared" si="3"/>
        <v>0.57797432957460682</v>
      </c>
      <c r="H137" s="114"/>
    </row>
    <row r="138" spans="1:10" s="67" customFormat="1" ht="26.25" x14ac:dyDescent="0.25">
      <c r="A138" s="123"/>
      <c r="B138" s="171" t="s">
        <v>309</v>
      </c>
      <c r="C138" s="265"/>
      <c r="D138" s="122"/>
      <c r="E138" s="119"/>
      <c r="F138" s="126">
        <v>965.99</v>
      </c>
      <c r="G138" s="216">
        <v>0</v>
      </c>
      <c r="H138" s="114"/>
    </row>
    <row r="139" spans="1:10" x14ac:dyDescent="0.25">
      <c r="A139" s="123"/>
      <c r="B139" s="171" t="s">
        <v>233</v>
      </c>
      <c r="C139" s="278">
        <v>347.22</v>
      </c>
      <c r="D139" s="122"/>
      <c r="E139" s="119"/>
      <c r="F139" s="126">
        <f>309.43+1281.76</f>
        <v>1591.19</v>
      </c>
      <c r="G139" s="216">
        <f t="shared" si="3"/>
        <v>4.5826565290017856</v>
      </c>
      <c r="H139" s="114"/>
    </row>
    <row r="140" spans="1:10" x14ac:dyDescent="0.25">
      <c r="A140" s="123"/>
      <c r="B140" s="171" t="s">
        <v>269</v>
      </c>
      <c r="C140" s="278">
        <v>3950.56</v>
      </c>
      <c r="D140" s="122"/>
      <c r="E140" s="119"/>
      <c r="F140" s="126">
        <v>245.51</v>
      </c>
      <c r="G140" s="216">
        <f t="shared" si="3"/>
        <v>6.2145619861487991E-2</v>
      </c>
      <c r="H140" s="114"/>
    </row>
    <row r="141" spans="1:10" ht="26.25" x14ac:dyDescent="0.25">
      <c r="A141" s="123"/>
      <c r="B141" s="171" t="s">
        <v>234</v>
      </c>
      <c r="C141" s="278">
        <v>551.38</v>
      </c>
      <c r="D141" s="122"/>
      <c r="E141" s="119"/>
      <c r="F141" s="126">
        <v>0</v>
      </c>
      <c r="G141" s="216">
        <f t="shared" si="3"/>
        <v>0</v>
      </c>
      <c r="H141" s="114"/>
    </row>
    <row r="142" spans="1:10" x14ac:dyDescent="0.25">
      <c r="A142" s="130"/>
      <c r="B142" s="173" t="s">
        <v>188</v>
      </c>
      <c r="C142" s="265">
        <v>2171.25</v>
      </c>
      <c r="D142" s="122">
        <v>0</v>
      </c>
      <c r="E142" s="119"/>
      <c r="F142" s="119">
        <v>0</v>
      </c>
      <c r="G142" s="216">
        <f t="shared" si="3"/>
        <v>0</v>
      </c>
      <c r="H142" s="114">
        <v>0</v>
      </c>
    </row>
    <row r="143" spans="1:10" ht="18" customHeight="1" x14ac:dyDescent="0.25">
      <c r="A143" s="128"/>
      <c r="B143" s="174" t="s">
        <v>265</v>
      </c>
      <c r="C143" s="268">
        <v>2171.25</v>
      </c>
      <c r="D143" s="122"/>
      <c r="E143" s="119"/>
      <c r="F143" s="126">
        <v>0</v>
      </c>
      <c r="G143" s="216">
        <f t="shared" si="3"/>
        <v>0</v>
      </c>
      <c r="H143" s="114"/>
    </row>
    <row r="144" spans="1:10" ht="26.25" x14ac:dyDescent="0.25">
      <c r="A144" s="128"/>
      <c r="B144" s="174" t="s">
        <v>189</v>
      </c>
      <c r="C144" s="268">
        <v>0</v>
      </c>
      <c r="D144" s="125"/>
      <c r="E144" s="126"/>
      <c r="F144" s="126">
        <v>0</v>
      </c>
      <c r="G144" s="216">
        <v>0</v>
      </c>
      <c r="H144" s="127"/>
    </row>
    <row r="145" spans="1:8" x14ac:dyDescent="0.25">
      <c r="A145" s="128"/>
      <c r="B145" s="174" t="s">
        <v>190</v>
      </c>
      <c r="C145" s="268">
        <v>2171.25</v>
      </c>
      <c r="D145" s="125"/>
      <c r="E145" s="126"/>
      <c r="F145" s="126">
        <v>0</v>
      </c>
      <c r="G145" s="216">
        <f t="shared" si="3"/>
        <v>0</v>
      </c>
      <c r="H145" s="127"/>
    </row>
    <row r="146" spans="1:8" ht="26.25" x14ac:dyDescent="0.25">
      <c r="A146" s="123"/>
      <c r="B146" s="172" t="s">
        <v>235</v>
      </c>
      <c r="C146" s="265">
        <v>2089.77</v>
      </c>
      <c r="D146" s="122">
        <v>32517.09</v>
      </c>
      <c r="E146" s="119">
        <v>33500</v>
      </c>
      <c r="F146" s="119">
        <v>2130.75</v>
      </c>
      <c r="G146" s="216">
        <f t="shared" si="3"/>
        <v>1.0196098135201481</v>
      </c>
      <c r="H146" s="114">
        <f>F146/E146*100</f>
        <v>6.3604477611940293</v>
      </c>
    </row>
    <row r="147" spans="1:8" ht="26.25" x14ac:dyDescent="0.25">
      <c r="A147" s="128"/>
      <c r="B147" s="172" t="s">
        <v>236</v>
      </c>
      <c r="C147" s="265">
        <v>2089.77</v>
      </c>
      <c r="D147" s="122"/>
      <c r="E147" s="119"/>
      <c r="F147" s="119">
        <v>2130.75</v>
      </c>
      <c r="G147" s="216">
        <f t="shared" si="3"/>
        <v>1.0196098135201481</v>
      </c>
      <c r="H147" s="114"/>
    </row>
    <row r="148" spans="1:8" ht="26.25" x14ac:dyDescent="0.25">
      <c r="A148" s="128"/>
      <c r="B148" s="171" t="s">
        <v>237</v>
      </c>
      <c r="C148" s="278">
        <v>2089.77</v>
      </c>
      <c r="D148" s="122"/>
      <c r="E148" s="119"/>
      <c r="F148" s="119">
        <v>2130.75</v>
      </c>
      <c r="G148" s="216">
        <f t="shared" si="3"/>
        <v>1.0196098135201481</v>
      </c>
      <c r="H148" s="114"/>
    </row>
    <row r="149" spans="1:8" ht="26.25" x14ac:dyDescent="0.25">
      <c r="A149" s="128"/>
      <c r="B149" s="171" t="s">
        <v>238</v>
      </c>
      <c r="C149" s="278">
        <v>0</v>
      </c>
      <c r="D149" s="122"/>
      <c r="E149" s="119"/>
      <c r="F149" s="119">
        <v>0</v>
      </c>
      <c r="G149" s="216">
        <v>0</v>
      </c>
      <c r="H149" s="114"/>
    </row>
    <row r="150" spans="1:8" s="209" customFormat="1" x14ac:dyDescent="0.25">
      <c r="A150" s="130">
        <v>6103</v>
      </c>
      <c r="B150" s="117" t="s">
        <v>57</v>
      </c>
      <c r="C150" s="264"/>
      <c r="D150" s="122"/>
      <c r="E150" s="119"/>
      <c r="F150" s="119"/>
      <c r="G150" s="216"/>
      <c r="H150" s="114"/>
    </row>
    <row r="151" spans="1:8" x14ac:dyDescent="0.25">
      <c r="A151" s="143"/>
      <c r="B151" s="121" t="s">
        <v>239</v>
      </c>
      <c r="C151" s="256">
        <v>468.21</v>
      </c>
      <c r="D151" s="122">
        <v>119.45</v>
      </c>
      <c r="E151" s="119">
        <v>310</v>
      </c>
      <c r="F151" s="119">
        <v>356.34</v>
      </c>
      <c r="G151" s="119">
        <f>F151/C151*100</f>
        <v>76.106875120138398</v>
      </c>
      <c r="H151" s="114">
        <f>F151/E151*100</f>
        <v>114.9483870967742</v>
      </c>
    </row>
    <row r="152" spans="1:8" x14ac:dyDescent="0.25">
      <c r="A152" s="143"/>
      <c r="B152" s="121" t="s">
        <v>204</v>
      </c>
      <c r="C152" s="256">
        <v>468.21</v>
      </c>
      <c r="D152" s="122">
        <v>119.45</v>
      </c>
      <c r="E152" s="119">
        <v>310</v>
      </c>
      <c r="F152" s="119">
        <f>F153+F155+F158</f>
        <v>356.34000000000003</v>
      </c>
      <c r="G152" s="119">
        <f t="shared" ref="G152:G159" si="4">F152/C152*100</f>
        <v>76.106875120138412</v>
      </c>
      <c r="H152" s="114">
        <f>F152/E152*100</f>
        <v>114.9483870967742</v>
      </c>
    </row>
    <row r="153" spans="1:8" ht="26.25" x14ac:dyDescent="0.25">
      <c r="A153" s="123"/>
      <c r="B153" s="121" t="s">
        <v>240</v>
      </c>
      <c r="C153" s="256">
        <v>110.38</v>
      </c>
      <c r="D153" s="122"/>
      <c r="E153" s="119"/>
      <c r="F153" s="119">
        <f>F154</f>
        <v>40</v>
      </c>
      <c r="G153" s="119">
        <f t="shared" si="4"/>
        <v>36.238448994383042</v>
      </c>
      <c r="H153" s="114"/>
    </row>
    <row r="154" spans="1:8" x14ac:dyDescent="0.25">
      <c r="A154" s="123"/>
      <c r="B154" s="124" t="s">
        <v>241</v>
      </c>
      <c r="C154" s="260">
        <v>110.38</v>
      </c>
      <c r="D154" s="122"/>
      <c r="E154" s="119"/>
      <c r="F154" s="126">
        <f>40</f>
        <v>40</v>
      </c>
      <c r="G154" s="119">
        <f t="shared" si="4"/>
        <v>36.238448994383042</v>
      </c>
      <c r="H154" s="114"/>
    </row>
    <row r="155" spans="1:8" ht="26.25" x14ac:dyDescent="0.25">
      <c r="A155" s="123"/>
      <c r="B155" s="121" t="s">
        <v>228</v>
      </c>
      <c r="C155" s="256">
        <v>0</v>
      </c>
      <c r="D155" s="122"/>
      <c r="E155" s="119"/>
      <c r="F155" s="119">
        <v>66.34</v>
      </c>
      <c r="G155" s="119">
        <v>0</v>
      </c>
      <c r="H155" s="114"/>
    </row>
    <row r="156" spans="1:8" x14ac:dyDescent="0.25">
      <c r="A156" s="147"/>
      <c r="B156" s="124" t="s">
        <v>242</v>
      </c>
      <c r="C156" s="261">
        <v>0</v>
      </c>
      <c r="D156" s="122"/>
      <c r="E156" s="119"/>
      <c r="F156" s="126">
        <v>66.34</v>
      </c>
      <c r="G156" s="119">
        <v>0</v>
      </c>
      <c r="H156" s="114"/>
    </row>
    <row r="157" spans="1:8" x14ac:dyDescent="0.25">
      <c r="A157" s="123"/>
      <c r="B157" s="247" t="s">
        <v>243</v>
      </c>
      <c r="C157" s="268">
        <v>0</v>
      </c>
      <c r="D157" s="122"/>
      <c r="E157" s="119"/>
      <c r="F157" s="126">
        <v>0</v>
      </c>
      <c r="G157" s="119">
        <v>0</v>
      </c>
      <c r="H157" s="114"/>
    </row>
    <row r="158" spans="1:8" x14ac:dyDescent="0.25">
      <c r="A158" s="123"/>
      <c r="B158" s="150" t="s">
        <v>229</v>
      </c>
      <c r="C158" s="277">
        <v>331.52</v>
      </c>
      <c r="D158" s="122"/>
      <c r="E158" s="119"/>
      <c r="F158" s="119">
        <v>250</v>
      </c>
      <c r="G158" s="119">
        <f t="shared" si="4"/>
        <v>75.410231660231659</v>
      </c>
      <c r="H158" s="114"/>
    </row>
    <row r="159" spans="1:8" ht="27" thickBot="1" x14ac:dyDescent="0.3">
      <c r="A159" s="189"/>
      <c r="B159" s="190" t="s">
        <v>244</v>
      </c>
      <c r="C159" s="261">
        <v>331.52</v>
      </c>
      <c r="D159" s="134"/>
      <c r="E159" s="135"/>
      <c r="F159" s="148">
        <v>250</v>
      </c>
      <c r="G159" s="119">
        <f t="shared" si="4"/>
        <v>75.410231660231659</v>
      </c>
      <c r="H159" s="153"/>
    </row>
    <row r="160" spans="1:8" ht="15.75" thickBot="1" x14ac:dyDescent="0.3">
      <c r="A160" s="178">
        <v>9231</v>
      </c>
      <c r="B160" s="182" t="s">
        <v>56</v>
      </c>
      <c r="C160" s="258"/>
      <c r="D160" s="183">
        <v>955.6</v>
      </c>
      <c r="E160" s="184"/>
      <c r="F160" s="193"/>
      <c r="G160" s="322"/>
      <c r="H160" s="194"/>
    </row>
    <row r="161" spans="1:8" x14ac:dyDescent="0.25">
      <c r="A161" s="191"/>
      <c r="B161" s="116" t="s">
        <v>162</v>
      </c>
      <c r="C161" s="266">
        <v>955.6</v>
      </c>
      <c r="D161" s="118">
        <v>955.6</v>
      </c>
      <c r="E161" s="142">
        <v>1122.3900000000001</v>
      </c>
      <c r="F161" s="224">
        <f>F162</f>
        <v>400.13</v>
      </c>
      <c r="G161" s="224">
        <f>F161/C161*100</f>
        <v>41.872122226873167</v>
      </c>
      <c r="H161" s="192">
        <f>F161/E161*100</f>
        <v>35.649818690473005</v>
      </c>
    </row>
    <row r="162" spans="1:8" x14ac:dyDescent="0.25">
      <c r="A162" s="189"/>
      <c r="B162" s="336" t="s">
        <v>281</v>
      </c>
      <c r="C162" s="266">
        <v>955.6</v>
      </c>
      <c r="D162" s="134">
        <v>955.6</v>
      </c>
      <c r="E162" s="135">
        <v>1122.3900000000001</v>
      </c>
      <c r="F162" s="205">
        <f>F163+F166</f>
        <v>400.13</v>
      </c>
      <c r="G162" s="224">
        <f t="shared" ref="G162:G164" si="5">F162/C162*100</f>
        <v>41.872122226873167</v>
      </c>
      <c r="H162" s="338">
        <f>F162/E162*100</f>
        <v>35.649818690473005</v>
      </c>
    </row>
    <row r="163" spans="1:8" s="67" customFormat="1" ht="26.25" x14ac:dyDescent="0.25">
      <c r="A163" s="189"/>
      <c r="B163" s="140" t="s">
        <v>228</v>
      </c>
      <c r="C163" s="262">
        <v>955.6</v>
      </c>
      <c r="D163" s="119"/>
      <c r="E163" s="119"/>
      <c r="F163" s="151">
        <f>F164+F165</f>
        <v>386.86</v>
      </c>
      <c r="G163" s="224">
        <f t="shared" si="5"/>
        <v>40.483465885307659</v>
      </c>
      <c r="H163" s="152"/>
    </row>
    <row r="164" spans="1:8" ht="26.25" x14ac:dyDescent="0.25">
      <c r="A164" s="143"/>
      <c r="B164" s="339" t="s">
        <v>310</v>
      </c>
      <c r="C164" s="268">
        <v>955.6</v>
      </c>
      <c r="D164" s="119"/>
      <c r="E164" s="119"/>
      <c r="F164" s="126">
        <v>119.86</v>
      </c>
      <c r="G164" s="224">
        <f t="shared" si="5"/>
        <v>12.542904981163666</v>
      </c>
      <c r="H164" s="152"/>
    </row>
    <row r="165" spans="1:8" s="67" customFormat="1" ht="26.25" x14ac:dyDescent="0.25">
      <c r="A165" s="143"/>
      <c r="B165" s="339" t="s">
        <v>307</v>
      </c>
      <c r="C165" s="268">
        <v>0</v>
      </c>
      <c r="D165" s="119"/>
      <c r="E165" s="119"/>
      <c r="F165" s="126">
        <v>267</v>
      </c>
      <c r="G165" s="224">
        <v>0</v>
      </c>
      <c r="H165" s="152"/>
    </row>
    <row r="166" spans="1:8" s="67" customFormat="1" x14ac:dyDescent="0.25">
      <c r="A166" s="337"/>
      <c r="B166" s="197" t="s">
        <v>301</v>
      </c>
      <c r="C166" s="268">
        <v>0</v>
      </c>
      <c r="D166" s="119"/>
      <c r="E166" s="119"/>
      <c r="F166" s="119">
        <v>13.27</v>
      </c>
      <c r="G166" s="224">
        <v>0</v>
      </c>
      <c r="H166" s="152"/>
    </row>
    <row r="167" spans="1:8" s="67" customFormat="1" x14ac:dyDescent="0.25">
      <c r="A167" s="337"/>
      <c r="B167" s="158" t="s">
        <v>308</v>
      </c>
      <c r="C167" s="268">
        <v>0</v>
      </c>
      <c r="D167" s="119"/>
      <c r="E167" s="119"/>
      <c r="F167" s="126">
        <v>13.27</v>
      </c>
      <c r="G167" s="224">
        <v>0</v>
      </c>
      <c r="H167" s="152"/>
    </row>
    <row r="168" spans="1:8" ht="27" thickBot="1" x14ac:dyDescent="0.3">
      <c r="A168" s="281" t="s">
        <v>245</v>
      </c>
      <c r="B168" s="282" t="s">
        <v>246</v>
      </c>
      <c r="C168" s="283"/>
      <c r="D168" s="284"/>
      <c r="E168" s="285"/>
      <c r="F168" s="285"/>
      <c r="G168" s="323"/>
      <c r="H168" s="286"/>
    </row>
    <row r="169" spans="1:8" s="209" customFormat="1" x14ac:dyDescent="0.25">
      <c r="A169" s="219">
        <v>31</v>
      </c>
      <c r="B169" s="116" t="s">
        <v>51</v>
      </c>
      <c r="C169" s="264"/>
      <c r="D169" s="118"/>
      <c r="E169" s="142"/>
      <c r="F169" s="142"/>
      <c r="G169" s="142"/>
      <c r="H169" s="216"/>
    </row>
    <row r="170" spans="1:8" ht="26.25" x14ac:dyDescent="0.25">
      <c r="A170" s="128"/>
      <c r="B170" s="117" t="s">
        <v>277</v>
      </c>
      <c r="C170" s="255">
        <v>3592.82</v>
      </c>
      <c r="D170" s="122">
        <v>9051.7000000000007</v>
      </c>
      <c r="E170" s="119">
        <v>17260</v>
      </c>
      <c r="F170" s="119">
        <v>3361.31</v>
      </c>
      <c r="G170" s="119">
        <f>F170/C170*100</f>
        <v>93.556315095106342</v>
      </c>
      <c r="H170" s="114">
        <f>F170/E170*100</f>
        <v>19.474565469293161</v>
      </c>
    </row>
    <row r="171" spans="1:8" ht="39" x14ac:dyDescent="0.25">
      <c r="A171" s="128"/>
      <c r="B171" s="121" t="s">
        <v>278</v>
      </c>
      <c r="C171" s="256">
        <v>3592.82</v>
      </c>
      <c r="D171" s="122">
        <v>9051.7000000000007</v>
      </c>
      <c r="E171" s="119">
        <v>17260</v>
      </c>
      <c r="F171" s="119">
        <f>F172+F178</f>
        <v>3361.31</v>
      </c>
      <c r="G171" s="119">
        <f t="shared" ref="G171:G179" si="6">F171/C171*100</f>
        <v>93.556315095106342</v>
      </c>
      <c r="H171" s="114">
        <f>F171/E171*100</f>
        <v>19.474565469293161</v>
      </c>
    </row>
    <row r="172" spans="1:8" x14ac:dyDescent="0.25">
      <c r="A172" s="147"/>
      <c r="B172" s="121" t="s">
        <v>285</v>
      </c>
      <c r="C172" s="256">
        <v>3409.71</v>
      </c>
      <c r="D172" s="122"/>
      <c r="E172" s="119"/>
      <c r="F172" s="119">
        <v>3225</v>
      </c>
      <c r="G172" s="119">
        <f t="shared" si="6"/>
        <v>94.582823759205326</v>
      </c>
      <c r="H172" s="114"/>
    </row>
    <row r="173" spans="1:8" ht="26.25" x14ac:dyDescent="0.25">
      <c r="A173" s="128"/>
      <c r="B173" s="124" t="s">
        <v>192</v>
      </c>
      <c r="C173" s="260">
        <v>1722.36</v>
      </c>
      <c r="D173" s="122"/>
      <c r="E173" s="119"/>
      <c r="F173" s="126">
        <v>3225</v>
      </c>
      <c r="G173" s="119">
        <f t="shared" si="6"/>
        <v>187.24308506932351</v>
      </c>
      <c r="H173" s="114"/>
    </row>
    <row r="174" spans="1:8" ht="26.25" x14ac:dyDescent="0.25">
      <c r="A174" s="128"/>
      <c r="B174" s="124" t="s">
        <v>247</v>
      </c>
      <c r="C174" s="260">
        <v>277.27999999999997</v>
      </c>
      <c r="D174" s="122"/>
      <c r="E174" s="119"/>
      <c r="F174" s="126">
        <v>0</v>
      </c>
      <c r="G174" s="119">
        <f t="shared" si="6"/>
        <v>0</v>
      </c>
      <c r="H174" s="114"/>
    </row>
    <row r="175" spans="1:8" ht="26.25" x14ac:dyDescent="0.25">
      <c r="A175" s="128"/>
      <c r="B175" s="124" t="s">
        <v>248</v>
      </c>
      <c r="C175" s="260">
        <v>0</v>
      </c>
      <c r="D175" s="122"/>
      <c r="E175" s="119"/>
      <c r="F175" s="126">
        <v>0</v>
      </c>
      <c r="G175" s="119">
        <v>0</v>
      </c>
      <c r="H175" s="114"/>
    </row>
    <row r="176" spans="1:8" s="67" customFormat="1" ht="26.25" x14ac:dyDescent="0.25">
      <c r="A176" s="128"/>
      <c r="B176" s="124" t="s">
        <v>249</v>
      </c>
      <c r="C176" s="260">
        <v>583.58000000000004</v>
      </c>
      <c r="D176" s="122"/>
      <c r="E176" s="119"/>
      <c r="F176" s="126">
        <v>0</v>
      </c>
      <c r="G176" s="119">
        <f t="shared" si="6"/>
        <v>0</v>
      </c>
      <c r="H176" s="114"/>
    </row>
    <row r="177" spans="1:11" ht="26.25" x14ac:dyDescent="0.25">
      <c r="A177" s="123"/>
      <c r="B177" s="124" t="s">
        <v>193</v>
      </c>
      <c r="C177" s="260">
        <v>826.49</v>
      </c>
      <c r="D177" s="122"/>
      <c r="E177" s="119"/>
      <c r="F177" s="126">
        <v>0</v>
      </c>
      <c r="G177" s="119">
        <f t="shared" si="6"/>
        <v>0</v>
      </c>
      <c r="H177" s="114"/>
    </row>
    <row r="178" spans="1:11" s="67" customFormat="1" x14ac:dyDescent="0.25">
      <c r="A178" s="123"/>
      <c r="B178" s="121" t="s">
        <v>271</v>
      </c>
      <c r="C178" s="256">
        <v>183.11</v>
      </c>
      <c r="D178" s="122"/>
      <c r="E178" s="119"/>
      <c r="F178" s="119">
        <v>136.31</v>
      </c>
      <c r="G178" s="119">
        <f t="shared" si="6"/>
        <v>74.441592485391297</v>
      </c>
      <c r="H178" s="114"/>
    </row>
    <row r="179" spans="1:11" x14ac:dyDescent="0.25">
      <c r="A179" s="128"/>
      <c r="B179" s="124" t="s">
        <v>194</v>
      </c>
      <c r="C179" s="260">
        <v>183.11</v>
      </c>
      <c r="D179" s="122"/>
      <c r="E179" s="119"/>
      <c r="F179" s="126">
        <v>136.31</v>
      </c>
      <c r="G179" s="119">
        <f t="shared" si="6"/>
        <v>74.441592485391297</v>
      </c>
      <c r="H179" s="114"/>
    </row>
    <row r="180" spans="1:11" s="209" customFormat="1" x14ac:dyDescent="0.25">
      <c r="A180" s="130">
        <v>57</v>
      </c>
      <c r="B180" s="117" t="s">
        <v>48</v>
      </c>
      <c r="C180" s="255"/>
      <c r="D180" s="220"/>
      <c r="E180" s="119"/>
      <c r="F180" s="119"/>
      <c r="G180" s="119"/>
      <c r="H180" s="221"/>
    </row>
    <row r="181" spans="1:11" ht="26.25" x14ac:dyDescent="0.25">
      <c r="A181" s="123"/>
      <c r="B181" s="146" t="s">
        <v>277</v>
      </c>
      <c r="C181" s="265">
        <v>0</v>
      </c>
      <c r="D181" s="122">
        <v>7697.92</v>
      </c>
      <c r="E181" s="119">
        <v>6100</v>
      </c>
      <c r="F181" s="119">
        <v>0</v>
      </c>
      <c r="G181" s="119">
        <v>0</v>
      </c>
      <c r="H181" s="114">
        <f>F181/E181*100</f>
        <v>0</v>
      </c>
    </row>
    <row r="182" spans="1:11" ht="39" x14ac:dyDescent="0.25">
      <c r="A182" s="123"/>
      <c r="B182" s="146" t="s">
        <v>278</v>
      </c>
      <c r="C182" s="265">
        <v>0</v>
      </c>
      <c r="D182" s="122">
        <v>7697.92</v>
      </c>
      <c r="E182" s="119">
        <v>6100</v>
      </c>
      <c r="F182" s="119">
        <v>0</v>
      </c>
      <c r="G182" s="119">
        <v>0</v>
      </c>
      <c r="H182" s="114">
        <f>F182/E182*100</f>
        <v>0</v>
      </c>
    </row>
    <row r="183" spans="1:11" s="67" customFormat="1" x14ac:dyDescent="0.25">
      <c r="A183" s="123"/>
      <c r="B183" s="197" t="s">
        <v>270</v>
      </c>
      <c r="C183" s="269">
        <v>0</v>
      </c>
      <c r="D183" s="122"/>
      <c r="E183" s="119"/>
      <c r="F183" s="119">
        <v>0</v>
      </c>
      <c r="G183" s="119">
        <v>0</v>
      </c>
      <c r="H183" s="114"/>
    </row>
    <row r="184" spans="1:11" ht="26.25" x14ac:dyDescent="0.25">
      <c r="A184" s="123"/>
      <c r="B184" s="124" t="s">
        <v>249</v>
      </c>
      <c r="C184" s="256">
        <v>0</v>
      </c>
      <c r="D184" s="125"/>
      <c r="E184" s="126"/>
      <c r="F184" s="126">
        <v>0</v>
      </c>
      <c r="G184" s="119">
        <v>0</v>
      </c>
      <c r="H184" s="114"/>
    </row>
    <row r="185" spans="1:11" s="67" customFormat="1" x14ac:dyDescent="0.25">
      <c r="A185" s="123"/>
      <c r="B185" s="133" t="s">
        <v>271</v>
      </c>
      <c r="C185" s="262">
        <v>0</v>
      </c>
      <c r="D185" s="125"/>
      <c r="E185" s="126"/>
      <c r="F185" s="119">
        <v>0</v>
      </c>
      <c r="G185" s="119">
        <v>0</v>
      </c>
      <c r="H185" s="114"/>
    </row>
    <row r="186" spans="1:11" x14ac:dyDescent="0.25">
      <c r="A186" s="128"/>
      <c r="B186" s="149" t="s">
        <v>194</v>
      </c>
      <c r="C186" s="262">
        <v>0</v>
      </c>
      <c r="D186" s="125"/>
      <c r="E186" s="126"/>
      <c r="F186" s="126">
        <v>0</v>
      </c>
      <c r="G186" s="119">
        <v>0</v>
      </c>
      <c r="H186" s="114"/>
    </row>
    <row r="187" spans="1:11" x14ac:dyDescent="0.25">
      <c r="A187" s="154">
        <v>9231</v>
      </c>
      <c r="B187" s="155" t="s">
        <v>61</v>
      </c>
      <c r="C187" s="270"/>
      <c r="D187" s="156"/>
      <c r="E187" s="112"/>
      <c r="F187" s="280"/>
      <c r="G187" s="280"/>
      <c r="H187" s="170"/>
    </row>
    <row r="188" spans="1:11" ht="26.25" x14ac:dyDescent="0.25">
      <c r="A188" s="130"/>
      <c r="B188" s="140" t="s">
        <v>277</v>
      </c>
      <c r="C188" s="265">
        <v>3822.42</v>
      </c>
      <c r="D188" s="227">
        <v>3822.42</v>
      </c>
      <c r="E188" s="119">
        <v>4489.5600000000004</v>
      </c>
      <c r="F188" s="151">
        <v>998.75</v>
      </c>
      <c r="G188" s="151">
        <f>F188/C188*100</f>
        <v>26.128735199167018</v>
      </c>
      <c r="H188" s="152">
        <f>F188/E188*100</f>
        <v>22.246055292723561</v>
      </c>
    </row>
    <row r="189" spans="1:11" ht="39" x14ac:dyDescent="0.25">
      <c r="A189" s="130"/>
      <c r="B189" s="140" t="s">
        <v>278</v>
      </c>
      <c r="C189" s="265">
        <v>3822.42</v>
      </c>
      <c r="D189" s="227">
        <v>3822.42</v>
      </c>
      <c r="E189" s="119">
        <v>4489.5600000000004</v>
      </c>
      <c r="F189" s="119">
        <v>998.75</v>
      </c>
      <c r="G189" s="151">
        <f t="shared" ref="G189:G190" si="7">F189/C189*100</f>
        <v>26.128735199167018</v>
      </c>
      <c r="H189" s="152">
        <f>F189/E189*100</f>
        <v>22.246055292723561</v>
      </c>
      <c r="K189" s="35"/>
    </row>
    <row r="190" spans="1:11" ht="27" thickBot="1" x14ac:dyDescent="0.3">
      <c r="A190" s="175"/>
      <c r="B190" s="158" t="s">
        <v>250</v>
      </c>
      <c r="C190" s="271">
        <v>3822.42</v>
      </c>
      <c r="D190" s="228"/>
      <c r="E190" s="148"/>
      <c r="F190" s="223">
        <v>998.75</v>
      </c>
      <c r="G190" s="157">
        <f t="shared" si="7"/>
        <v>26.128735199167018</v>
      </c>
      <c r="H190" s="136"/>
    </row>
    <row r="191" spans="1:11" ht="27" thickBot="1" x14ac:dyDescent="0.3">
      <c r="A191" s="178" t="s">
        <v>60</v>
      </c>
      <c r="B191" s="179" t="s">
        <v>35</v>
      </c>
      <c r="C191" s="272"/>
      <c r="D191" s="229"/>
      <c r="E191" s="333"/>
      <c r="F191" s="184"/>
      <c r="G191" s="321"/>
      <c r="H191" s="180"/>
    </row>
    <row r="192" spans="1:11" x14ac:dyDescent="0.25">
      <c r="A192" s="109" t="s">
        <v>251</v>
      </c>
      <c r="B192" s="110" t="s">
        <v>252</v>
      </c>
      <c r="C192" s="273"/>
      <c r="D192" s="111"/>
      <c r="E192" s="176"/>
      <c r="F192" s="176"/>
      <c r="G192" s="176"/>
      <c r="H192" s="177"/>
    </row>
    <row r="193" spans="1:12" s="209" customFormat="1" x14ac:dyDescent="0.25">
      <c r="A193" s="159">
        <v>11</v>
      </c>
      <c r="B193" s="117" t="s">
        <v>11</v>
      </c>
      <c r="C193" s="255">
        <v>34634.199999999997</v>
      </c>
      <c r="D193" s="122"/>
      <c r="E193" s="142">
        <v>102500</v>
      </c>
      <c r="F193" s="119">
        <f>F194</f>
        <v>53834.63</v>
      </c>
      <c r="G193" s="119">
        <f>F193/C193*100</f>
        <v>155.4377753780945</v>
      </c>
      <c r="H193" s="114">
        <f>F193/E193*100</f>
        <v>52.521590243902438</v>
      </c>
    </row>
    <row r="194" spans="1:12" x14ac:dyDescent="0.25">
      <c r="A194" s="159"/>
      <c r="B194" s="117" t="s">
        <v>239</v>
      </c>
      <c r="C194" s="255">
        <v>34634.199999999997</v>
      </c>
      <c r="D194" s="122">
        <v>62021.37</v>
      </c>
      <c r="E194" s="142">
        <v>102500</v>
      </c>
      <c r="F194" s="119">
        <f>F195+F202</f>
        <v>53834.63</v>
      </c>
      <c r="G194" s="119">
        <f t="shared" ref="G194:G204" si="8">F194/C194*100</f>
        <v>155.4377753780945</v>
      </c>
      <c r="H194" s="114">
        <f>F194/E194*100</f>
        <v>52.521590243902438</v>
      </c>
    </row>
    <row r="195" spans="1:12" x14ac:dyDescent="0.25">
      <c r="A195" s="147"/>
      <c r="B195" s="117" t="s">
        <v>282</v>
      </c>
      <c r="C195" s="255">
        <v>32978.86</v>
      </c>
      <c r="D195" s="122">
        <v>60136.25</v>
      </c>
      <c r="E195" s="142">
        <v>102500</v>
      </c>
      <c r="F195" s="119">
        <f>F196+F198+F200</f>
        <v>53083.199999999997</v>
      </c>
      <c r="G195" s="119">
        <f t="shared" si="8"/>
        <v>160.96129459902494</v>
      </c>
      <c r="H195" s="114">
        <f>F195/E195*100</f>
        <v>51.788487804878045</v>
      </c>
      <c r="J195" s="207"/>
      <c r="K195" s="35"/>
    </row>
    <row r="196" spans="1:12" x14ac:dyDescent="0.25">
      <c r="A196" s="128"/>
      <c r="B196" s="121" t="s">
        <v>198</v>
      </c>
      <c r="C196" s="256">
        <v>26787.51</v>
      </c>
      <c r="D196" s="122"/>
      <c r="E196" s="119"/>
      <c r="F196" s="119">
        <v>45049.96</v>
      </c>
      <c r="G196" s="126">
        <f t="shared" si="8"/>
        <v>168.17524286505167</v>
      </c>
      <c r="H196" s="114"/>
    </row>
    <row r="197" spans="1:12" x14ac:dyDescent="0.25">
      <c r="A197" s="123"/>
      <c r="B197" s="124" t="s">
        <v>199</v>
      </c>
      <c r="C197" s="260">
        <v>26787.51</v>
      </c>
      <c r="D197" s="122"/>
      <c r="E197" s="119"/>
      <c r="F197" s="126">
        <v>45049.96</v>
      </c>
      <c r="G197" s="126">
        <f t="shared" si="8"/>
        <v>168.17524286505167</v>
      </c>
      <c r="H197" s="114"/>
      <c r="L197" s="35"/>
    </row>
    <row r="198" spans="1:12" ht="26.25" x14ac:dyDescent="0.25">
      <c r="A198" s="128"/>
      <c r="B198" s="121" t="s">
        <v>200</v>
      </c>
      <c r="C198" s="256">
        <v>1771.41</v>
      </c>
      <c r="D198" s="122"/>
      <c r="E198" s="119"/>
      <c r="F198" s="119">
        <v>600</v>
      </c>
      <c r="G198" s="119">
        <f t="shared" si="8"/>
        <v>33.871322844513692</v>
      </c>
      <c r="H198" s="114"/>
    </row>
    <row r="199" spans="1:12" ht="26.25" x14ac:dyDescent="0.25">
      <c r="A199" s="123"/>
      <c r="B199" s="124" t="s">
        <v>201</v>
      </c>
      <c r="C199" s="260">
        <v>1771.41</v>
      </c>
      <c r="D199" s="122"/>
      <c r="E199" s="119"/>
      <c r="F199" s="126">
        <v>600</v>
      </c>
      <c r="G199" s="126">
        <f t="shared" si="8"/>
        <v>33.871322844513692</v>
      </c>
      <c r="H199" s="114"/>
    </row>
    <row r="200" spans="1:12" ht="39" x14ac:dyDescent="0.25">
      <c r="A200" s="128"/>
      <c r="B200" s="121" t="s">
        <v>253</v>
      </c>
      <c r="C200" s="256">
        <v>4419.9399999999996</v>
      </c>
      <c r="D200" s="122"/>
      <c r="E200" s="119"/>
      <c r="F200" s="119">
        <v>7433.24</v>
      </c>
      <c r="G200" s="119">
        <f t="shared" si="8"/>
        <v>168.17513359909864</v>
      </c>
      <c r="H200" s="114"/>
    </row>
    <row r="201" spans="1:12" ht="39" x14ac:dyDescent="0.25">
      <c r="A201" s="128"/>
      <c r="B201" s="124" t="s">
        <v>254</v>
      </c>
      <c r="C201" s="260">
        <v>4419.9399999999996</v>
      </c>
      <c r="D201" s="122"/>
      <c r="E201" s="119"/>
      <c r="F201" s="126">
        <v>7433.24</v>
      </c>
      <c r="G201" s="126">
        <f t="shared" si="8"/>
        <v>168.17513359909864</v>
      </c>
      <c r="H201" s="114"/>
      <c r="K201" s="35"/>
    </row>
    <row r="202" spans="1:12" x14ac:dyDescent="0.25">
      <c r="A202" s="131"/>
      <c r="B202" s="121" t="s">
        <v>204</v>
      </c>
      <c r="C202" s="256">
        <v>1655.34</v>
      </c>
      <c r="D202" s="122">
        <v>1858.12</v>
      </c>
      <c r="E202" s="119">
        <v>2300</v>
      </c>
      <c r="F202" s="119">
        <v>751.43</v>
      </c>
      <c r="G202" s="126">
        <f t="shared" si="8"/>
        <v>45.394299660492706</v>
      </c>
      <c r="H202" s="114">
        <f>F202/E202*100</f>
        <v>32.670869565217387</v>
      </c>
      <c r="K202" s="35"/>
      <c r="L202" s="35"/>
    </row>
    <row r="203" spans="1:12" ht="26.25" x14ac:dyDescent="0.25">
      <c r="A203" s="131"/>
      <c r="B203" s="121" t="s">
        <v>205</v>
      </c>
      <c r="C203" s="256">
        <v>1655.34</v>
      </c>
      <c r="D203" s="122"/>
      <c r="E203" s="119"/>
      <c r="F203" s="126">
        <v>751.43</v>
      </c>
      <c r="G203" s="126">
        <f t="shared" si="8"/>
        <v>45.394299660492706</v>
      </c>
      <c r="H203" s="114"/>
    </row>
    <row r="204" spans="1:12" ht="15.75" thickBot="1" x14ac:dyDescent="0.3">
      <c r="A204" s="137"/>
      <c r="B204" s="149" t="s">
        <v>206</v>
      </c>
      <c r="C204" s="261">
        <v>1655.34</v>
      </c>
      <c r="D204" s="134"/>
      <c r="E204" s="135"/>
      <c r="F204" s="148">
        <v>751.43</v>
      </c>
      <c r="G204" s="126">
        <f t="shared" si="8"/>
        <v>45.394299660492706</v>
      </c>
      <c r="H204" s="153"/>
    </row>
    <row r="205" spans="1:12" ht="27" thickBot="1" x14ac:dyDescent="0.3">
      <c r="A205" s="181" t="s">
        <v>37</v>
      </c>
      <c r="B205" s="179" t="s">
        <v>36</v>
      </c>
      <c r="C205" s="334"/>
      <c r="D205" s="335"/>
      <c r="E205" s="335"/>
      <c r="F205" s="335"/>
      <c r="G205" s="184"/>
      <c r="H205" s="185"/>
    </row>
    <row r="206" spans="1:12" s="209" customFormat="1" x14ac:dyDescent="0.25">
      <c r="A206" s="219">
        <v>11</v>
      </c>
      <c r="B206" s="116" t="s">
        <v>11</v>
      </c>
      <c r="C206" s="264"/>
      <c r="D206" s="118"/>
      <c r="E206" s="142"/>
      <c r="F206" s="142"/>
      <c r="G206" s="142"/>
      <c r="H206" s="216"/>
    </row>
    <row r="207" spans="1:12" ht="26.25" x14ac:dyDescent="0.25">
      <c r="A207" s="128"/>
      <c r="B207" s="121" t="s">
        <v>284</v>
      </c>
      <c r="C207" s="256">
        <v>0</v>
      </c>
      <c r="D207" s="122">
        <v>41144.07</v>
      </c>
      <c r="E207" s="119">
        <v>45000</v>
      </c>
      <c r="F207" s="119">
        <v>0</v>
      </c>
      <c r="G207" s="119">
        <v>0</v>
      </c>
      <c r="H207" s="114">
        <f>F207/E207*100</f>
        <v>0</v>
      </c>
      <c r="L207" s="35"/>
    </row>
    <row r="208" spans="1:12" ht="27" thickBot="1" x14ac:dyDescent="0.3">
      <c r="A208" s="165"/>
      <c r="B208" s="149" t="s">
        <v>255</v>
      </c>
      <c r="C208" s="262">
        <v>0</v>
      </c>
      <c r="D208" s="134"/>
      <c r="E208" s="135"/>
      <c r="F208" s="148">
        <v>0</v>
      </c>
      <c r="G208" s="148">
        <v>0</v>
      </c>
      <c r="H208" s="153">
        <v>0</v>
      </c>
    </row>
    <row r="209" spans="1:8" ht="27" thickBot="1" x14ac:dyDescent="0.3">
      <c r="A209" s="181" t="s">
        <v>45</v>
      </c>
      <c r="B209" s="182" t="s">
        <v>46</v>
      </c>
      <c r="C209" s="258"/>
      <c r="D209" s="183"/>
      <c r="E209" s="184"/>
      <c r="F209" s="184"/>
      <c r="G209" s="321"/>
      <c r="H209" s="185"/>
    </row>
    <row r="210" spans="1:8" s="209" customFormat="1" x14ac:dyDescent="0.25">
      <c r="A210" s="215">
        <v>5402</v>
      </c>
      <c r="B210" s="211" t="s">
        <v>62</v>
      </c>
      <c r="C210" s="259"/>
      <c r="D210" s="213"/>
      <c r="E210" s="216"/>
      <c r="F210" s="216"/>
      <c r="G210" s="216"/>
      <c r="H210" s="216"/>
    </row>
    <row r="211" spans="1:8" x14ac:dyDescent="0.25">
      <c r="A211" s="143"/>
      <c r="B211" s="117" t="s">
        <v>283</v>
      </c>
      <c r="C211" s="255">
        <v>6949.93</v>
      </c>
      <c r="D211" s="122">
        <v>24881.81</v>
      </c>
      <c r="E211" s="119">
        <v>8156.13</v>
      </c>
      <c r="F211" s="151">
        <v>4741.97</v>
      </c>
      <c r="G211" s="151">
        <f>F211/C211*100</f>
        <v>68.230471386042737</v>
      </c>
      <c r="H211" s="114">
        <f>F211/E211*100</f>
        <v>58.139951177825758</v>
      </c>
    </row>
    <row r="212" spans="1:8" x14ac:dyDescent="0.25">
      <c r="A212" s="128"/>
      <c r="B212" s="117" t="s">
        <v>163</v>
      </c>
      <c r="C212" s="255">
        <v>6949.93</v>
      </c>
      <c r="D212" s="122">
        <v>24881.81</v>
      </c>
      <c r="E212" s="119">
        <v>8156.13</v>
      </c>
      <c r="F212" s="151">
        <v>4741.97</v>
      </c>
      <c r="G212" s="151">
        <f t="shared" ref="G212:G219" si="9">F212/C212*100</f>
        <v>68.230471386042737</v>
      </c>
      <c r="H212" s="114">
        <f>F212/E212*100</f>
        <v>58.139951177825758</v>
      </c>
    </row>
    <row r="213" spans="1:8" s="67" customFormat="1" ht="26.25" x14ac:dyDescent="0.25">
      <c r="A213" s="128"/>
      <c r="B213" s="117" t="s">
        <v>211</v>
      </c>
      <c r="C213" s="255">
        <v>6949.93</v>
      </c>
      <c r="D213" s="122"/>
      <c r="E213" s="119"/>
      <c r="F213" s="151">
        <v>4741.97</v>
      </c>
      <c r="G213" s="151">
        <f t="shared" si="9"/>
        <v>68.230471386042737</v>
      </c>
      <c r="H213" s="114"/>
    </row>
    <row r="214" spans="1:8" x14ac:dyDescent="0.25">
      <c r="A214" s="143"/>
      <c r="B214" s="160" t="s">
        <v>256</v>
      </c>
      <c r="C214" s="279">
        <v>6949.93</v>
      </c>
      <c r="D214" s="125">
        <v>24881.81</v>
      </c>
      <c r="E214" s="126"/>
      <c r="F214" s="157">
        <v>4741.97</v>
      </c>
      <c r="G214" s="151">
        <f t="shared" si="9"/>
        <v>68.230471386042737</v>
      </c>
      <c r="H214" s="114"/>
    </row>
    <row r="215" spans="1:8" s="209" customFormat="1" x14ac:dyDescent="0.25">
      <c r="A215" s="217">
        <v>57</v>
      </c>
      <c r="B215" s="212" t="s">
        <v>48</v>
      </c>
      <c r="C215" s="263"/>
      <c r="D215" s="218"/>
      <c r="E215" s="114"/>
      <c r="F215" s="114"/>
      <c r="G215" s="151"/>
      <c r="H215" s="114"/>
    </row>
    <row r="216" spans="1:8" x14ac:dyDescent="0.25">
      <c r="A216" s="143"/>
      <c r="B216" s="117" t="s">
        <v>283</v>
      </c>
      <c r="C216" s="255">
        <v>91413.2</v>
      </c>
      <c r="D216" s="122">
        <v>338.44</v>
      </c>
      <c r="E216" s="119">
        <v>1060.3</v>
      </c>
      <c r="F216" s="114">
        <v>0</v>
      </c>
      <c r="G216" s="151">
        <f t="shared" si="9"/>
        <v>0</v>
      </c>
      <c r="H216" s="114">
        <f>F216/E216*100</f>
        <v>0</v>
      </c>
    </row>
    <row r="217" spans="1:8" x14ac:dyDescent="0.25">
      <c r="A217" s="131"/>
      <c r="B217" s="117" t="s">
        <v>163</v>
      </c>
      <c r="C217" s="255">
        <v>91413.2</v>
      </c>
      <c r="D217" s="122">
        <v>338.44</v>
      </c>
      <c r="E217" s="119">
        <v>1060.3</v>
      </c>
      <c r="F217" s="114">
        <v>0</v>
      </c>
      <c r="G217" s="151">
        <f t="shared" si="9"/>
        <v>0</v>
      </c>
      <c r="H217" s="114">
        <f>F217/E217*100</f>
        <v>0</v>
      </c>
    </row>
    <row r="218" spans="1:8" s="67" customFormat="1" ht="26.25" x14ac:dyDescent="0.25">
      <c r="A218" s="137"/>
      <c r="B218" s="145" t="s">
        <v>228</v>
      </c>
      <c r="C218" s="255">
        <v>91413.2</v>
      </c>
      <c r="D218" s="134"/>
      <c r="E218" s="119"/>
      <c r="F218" s="114">
        <v>0</v>
      </c>
      <c r="G218" s="151">
        <f t="shared" si="9"/>
        <v>0</v>
      </c>
      <c r="H218" s="114"/>
    </row>
    <row r="219" spans="1:8" x14ac:dyDescent="0.25">
      <c r="A219" s="137"/>
      <c r="B219" s="161" t="s">
        <v>256</v>
      </c>
      <c r="C219" s="279">
        <v>91413.2</v>
      </c>
      <c r="D219" s="186">
        <v>338.44</v>
      </c>
      <c r="E219" s="126"/>
      <c r="F219" s="114">
        <v>0</v>
      </c>
      <c r="G219" s="151">
        <f t="shared" si="9"/>
        <v>0</v>
      </c>
      <c r="H219" s="114"/>
    </row>
    <row r="220" spans="1:8" x14ac:dyDescent="0.25">
      <c r="A220" s="162" t="s">
        <v>47</v>
      </c>
      <c r="B220" s="155" t="s">
        <v>257</v>
      </c>
      <c r="C220" s="270"/>
      <c r="D220" s="156"/>
      <c r="E220" s="112"/>
      <c r="F220" s="163"/>
      <c r="G220" s="163"/>
      <c r="H220" s="113"/>
    </row>
    <row r="221" spans="1:8" s="209" customFormat="1" x14ac:dyDescent="0.25">
      <c r="A221" s="217">
        <v>11</v>
      </c>
      <c r="B221" s="222" t="s">
        <v>41</v>
      </c>
      <c r="C221" s="274"/>
      <c r="D221" s="230"/>
      <c r="E221" s="114"/>
      <c r="F221" s="114"/>
      <c r="G221" s="114"/>
      <c r="H221" s="114"/>
    </row>
    <row r="222" spans="1:8" x14ac:dyDescent="0.25">
      <c r="A222" s="164"/>
      <c r="B222" s="116" t="s">
        <v>162</v>
      </c>
      <c r="C222" s="264">
        <v>9319.7800000000007</v>
      </c>
      <c r="D222" s="118">
        <f>D223+D230</f>
        <v>12387.82</v>
      </c>
      <c r="E222" s="119">
        <v>25978.5</v>
      </c>
      <c r="F222" s="142">
        <f>F223+F230</f>
        <v>110197.32</v>
      </c>
      <c r="G222" s="142">
        <f>F222/C222*100</f>
        <v>1182.402588902313</v>
      </c>
      <c r="H222" s="114">
        <f>F222/E222*100</f>
        <v>424.18661585541895</v>
      </c>
    </row>
    <row r="223" spans="1:8" x14ac:dyDescent="0.25">
      <c r="A223" s="128"/>
      <c r="B223" s="117" t="s">
        <v>282</v>
      </c>
      <c r="C223" s="255">
        <v>8624.8700000000008</v>
      </c>
      <c r="D223" s="122">
        <v>11468.05</v>
      </c>
      <c r="E223" s="119">
        <v>24978.5</v>
      </c>
      <c r="F223" s="119">
        <f>F224+F226+F228</f>
        <v>103850.11</v>
      </c>
      <c r="G223" s="142">
        <f t="shared" ref="G223:G246" si="10">F223/C223*100</f>
        <v>1204.0773947897185</v>
      </c>
      <c r="H223" s="114">
        <f>F223/E223*100</f>
        <v>415.75799187301084</v>
      </c>
    </row>
    <row r="224" spans="1:8" x14ac:dyDescent="0.25">
      <c r="A224" s="128"/>
      <c r="B224" s="121" t="s">
        <v>198</v>
      </c>
      <c r="C224" s="256">
        <v>6772.66</v>
      </c>
      <c r="D224" s="122"/>
      <c r="E224" s="119"/>
      <c r="F224" s="119">
        <v>82764.72</v>
      </c>
      <c r="G224" s="142">
        <f t="shared" si="10"/>
        <v>1222.0415612181921</v>
      </c>
      <c r="H224" s="114"/>
    </row>
    <row r="225" spans="1:8" x14ac:dyDescent="0.25">
      <c r="A225" s="128"/>
      <c r="B225" s="124" t="s">
        <v>199</v>
      </c>
      <c r="C225" s="256">
        <v>6772.66</v>
      </c>
      <c r="D225" s="122"/>
      <c r="E225" s="119"/>
      <c r="F225" s="126">
        <v>82764.72</v>
      </c>
      <c r="G225" s="142">
        <f t="shared" si="10"/>
        <v>1222.0415612181921</v>
      </c>
      <c r="H225" s="114"/>
    </row>
    <row r="226" spans="1:8" ht="26.25" x14ac:dyDescent="0.25">
      <c r="A226" s="128"/>
      <c r="B226" s="121" t="s">
        <v>200</v>
      </c>
      <c r="C226" s="256">
        <v>734.73</v>
      </c>
      <c r="D226" s="122"/>
      <c r="E226" s="119"/>
      <c r="F226" s="119">
        <v>8000</v>
      </c>
      <c r="G226" s="142">
        <f t="shared" si="10"/>
        <v>1088.8353544839601</v>
      </c>
      <c r="H226" s="114"/>
    </row>
    <row r="227" spans="1:8" ht="26.25" x14ac:dyDescent="0.25">
      <c r="A227" s="123"/>
      <c r="B227" s="124" t="s">
        <v>201</v>
      </c>
      <c r="C227" s="256">
        <v>734.73</v>
      </c>
      <c r="D227" s="122"/>
      <c r="E227" s="119"/>
      <c r="F227" s="126">
        <v>8000</v>
      </c>
      <c r="G227" s="142">
        <f t="shared" si="10"/>
        <v>1088.8353544839601</v>
      </c>
      <c r="H227" s="114"/>
    </row>
    <row r="228" spans="1:8" ht="26.25" x14ac:dyDescent="0.25">
      <c r="A228" s="123"/>
      <c r="B228" s="121" t="s">
        <v>202</v>
      </c>
      <c r="C228" s="256">
        <v>1117.49</v>
      </c>
      <c r="D228" s="122"/>
      <c r="E228" s="119"/>
      <c r="F228" s="119">
        <v>13085.39</v>
      </c>
      <c r="G228" s="142">
        <f t="shared" si="10"/>
        <v>1170.9626036922029</v>
      </c>
      <c r="H228" s="114"/>
    </row>
    <row r="229" spans="1:8" ht="26.25" x14ac:dyDescent="0.25">
      <c r="A229" s="147"/>
      <c r="B229" s="124" t="s">
        <v>203</v>
      </c>
      <c r="C229" s="256">
        <v>1117.49</v>
      </c>
      <c r="D229" s="122"/>
      <c r="E229" s="119"/>
      <c r="F229" s="126">
        <v>13085.39</v>
      </c>
      <c r="G229" s="142">
        <f t="shared" si="10"/>
        <v>1170.9626036922029</v>
      </c>
      <c r="H229" s="114"/>
    </row>
    <row r="230" spans="1:8" x14ac:dyDescent="0.25">
      <c r="A230" s="128"/>
      <c r="B230" s="121" t="s">
        <v>163</v>
      </c>
      <c r="C230" s="256">
        <v>694.91</v>
      </c>
      <c r="D230" s="122">
        <v>919.77</v>
      </c>
      <c r="E230" s="119">
        <v>1380</v>
      </c>
      <c r="F230" s="119">
        <f>F231</f>
        <v>6347.21</v>
      </c>
      <c r="G230" s="142">
        <f t="shared" si="10"/>
        <v>913.38590608855816</v>
      </c>
      <c r="H230" s="114">
        <f>F230/E230*100</f>
        <v>459.94275362318842</v>
      </c>
    </row>
    <row r="231" spans="1:8" ht="26.25" x14ac:dyDescent="0.25">
      <c r="A231" s="123"/>
      <c r="B231" s="121" t="s">
        <v>272</v>
      </c>
      <c r="C231" s="260">
        <v>694.91</v>
      </c>
      <c r="D231" s="122"/>
      <c r="E231" s="119"/>
      <c r="F231" s="119">
        <f>F232+F233</f>
        <v>6347.21</v>
      </c>
      <c r="G231" s="142">
        <f t="shared" si="10"/>
        <v>913.38590608855816</v>
      </c>
      <c r="H231" s="114"/>
    </row>
    <row r="232" spans="1:8" x14ac:dyDescent="0.25">
      <c r="A232" s="123"/>
      <c r="B232" s="124" t="s">
        <v>164</v>
      </c>
      <c r="C232" s="260">
        <v>35.840000000000003</v>
      </c>
      <c r="D232" s="122"/>
      <c r="E232" s="119"/>
      <c r="F232" s="126">
        <v>450</v>
      </c>
      <c r="G232" s="142">
        <f t="shared" si="10"/>
        <v>1255.5803571428569</v>
      </c>
      <c r="H232" s="114"/>
    </row>
    <row r="233" spans="1:8" ht="26.25" x14ac:dyDescent="0.25">
      <c r="A233" s="123"/>
      <c r="B233" s="124" t="s">
        <v>165</v>
      </c>
      <c r="C233" s="256">
        <v>659.06</v>
      </c>
      <c r="D233" s="122"/>
      <c r="E233" s="119"/>
      <c r="F233" s="126">
        <v>5897.21</v>
      </c>
      <c r="G233" s="142">
        <f t="shared" si="10"/>
        <v>894.79106606378787</v>
      </c>
      <c r="H233" s="114"/>
    </row>
    <row r="234" spans="1:8" s="209" customFormat="1" x14ac:dyDescent="0.25">
      <c r="A234" s="217">
        <v>5402</v>
      </c>
      <c r="B234" s="222" t="s">
        <v>62</v>
      </c>
      <c r="C234" s="274"/>
      <c r="D234" s="230"/>
      <c r="E234" s="114"/>
      <c r="F234" s="114"/>
      <c r="G234" s="142"/>
      <c r="H234" s="114"/>
    </row>
    <row r="235" spans="1:8" x14ac:dyDescent="0.25">
      <c r="A235" s="164"/>
      <c r="B235" s="116" t="s">
        <v>239</v>
      </c>
      <c r="C235" s="264">
        <v>52812.08</v>
      </c>
      <c r="D235" s="118">
        <f>D236+D243</f>
        <v>70197.62</v>
      </c>
      <c r="E235" s="119">
        <v>125129.78</v>
      </c>
      <c r="F235" s="142">
        <v>0</v>
      </c>
      <c r="G235" s="142">
        <f t="shared" si="10"/>
        <v>0</v>
      </c>
      <c r="H235" s="114">
        <f>F235/E235*100</f>
        <v>0</v>
      </c>
    </row>
    <row r="236" spans="1:8" x14ac:dyDescent="0.25">
      <c r="A236" s="128"/>
      <c r="B236" s="117" t="s">
        <v>282</v>
      </c>
      <c r="C236" s="255">
        <v>48874.29</v>
      </c>
      <c r="D236" s="122">
        <v>64985.599999999999</v>
      </c>
      <c r="E236" s="119">
        <v>118482.78</v>
      </c>
      <c r="F236" s="119">
        <v>0</v>
      </c>
      <c r="G236" s="142">
        <f t="shared" si="10"/>
        <v>0</v>
      </c>
      <c r="H236" s="114">
        <f>F236/E236*100</f>
        <v>0</v>
      </c>
    </row>
    <row r="237" spans="1:8" x14ac:dyDescent="0.25">
      <c r="A237" s="128"/>
      <c r="B237" s="121" t="s">
        <v>198</v>
      </c>
      <c r="C237" s="256">
        <v>38378.400000000001</v>
      </c>
      <c r="D237" s="122"/>
      <c r="E237" s="119"/>
      <c r="F237" s="119">
        <v>0</v>
      </c>
      <c r="G237" s="142">
        <f t="shared" si="10"/>
        <v>0</v>
      </c>
      <c r="H237" s="114"/>
    </row>
    <row r="238" spans="1:8" x14ac:dyDescent="0.25">
      <c r="A238" s="128"/>
      <c r="B238" s="124" t="s">
        <v>199</v>
      </c>
      <c r="C238" s="256">
        <v>38378.400000000001</v>
      </c>
      <c r="D238" s="122"/>
      <c r="E238" s="119"/>
      <c r="F238" s="126">
        <v>0</v>
      </c>
      <c r="G238" s="142">
        <f t="shared" si="10"/>
        <v>0</v>
      </c>
      <c r="H238" s="114"/>
    </row>
    <row r="239" spans="1:8" ht="26.25" x14ac:dyDescent="0.25">
      <c r="A239" s="128"/>
      <c r="B239" s="121" t="s">
        <v>200</v>
      </c>
      <c r="C239" s="256">
        <v>4163.4399999999996</v>
      </c>
      <c r="D239" s="122"/>
      <c r="E239" s="119"/>
      <c r="F239" s="119">
        <v>0</v>
      </c>
      <c r="G239" s="142">
        <f t="shared" si="10"/>
        <v>0</v>
      </c>
      <c r="H239" s="114"/>
    </row>
    <row r="240" spans="1:8" ht="26.25" x14ac:dyDescent="0.25">
      <c r="A240" s="123"/>
      <c r="B240" s="124" t="s">
        <v>201</v>
      </c>
      <c r="C240" s="256">
        <v>4163.4399999999996</v>
      </c>
      <c r="D240" s="122"/>
      <c r="E240" s="119"/>
      <c r="F240" s="126">
        <v>0</v>
      </c>
      <c r="G240" s="142">
        <f t="shared" si="10"/>
        <v>0</v>
      </c>
      <c r="H240" s="114"/>
    </row>
    <row r="241" spans="1:8" ht="26.25" x14ac:dyDescent="0.25">
      <c r="A241" s="123"/>
      <c r="B241" s="121" t="s">
        <v>202</v>
      </c>
      <c r="C241" s="256">
        <v>6332.44</v>
      </c>
      <c r="D241" s="122"/>
      <c r="E241" s="119"/>
      <c r="F241" s="119">
        <v>0</v>
      </c>
      <c r="G241" s="142">
        <f t="shared" si="10"/>
        <v>0</v>
      </c>
      <c r="H241" s="114"/>
    </row>
    <row r="242" spans="1:8" ht="26.25" x14ac:dyDescent="0.25">
      <c r="A242" s="147"/>
      <c r="B242" s="124" t="s">
        <v>203</v>
      </c>
      <c r="C242" s="256">
        <v>6332.44</v>
      </c>
      <c r="D242" s="122"/>
      <c r="E242" s="119"/>
      <c r="F242" s="126">
        <v>0</v>
      </c>
      <c r="G242" s="142">
        <f t="shared" si="10"/>
        <v>0</v>
      </c>
      <c r="H242" s="114"/>
    </row>
    <row r="243" spans="1:8" x14ac:dyDescent="0.25">
      <c r="A243" s="128"/>
      <c r="B243" s="121" t="s">
        <v>163</v>
      </c>
      <c r="C243" s="256">
        <v>3937.8</v>
      </c>
      <c r="D243" s="122">
        <v>5212.0200000000004</v>
      </c>
      <c r="E243" s="119">
        <v>6647</v>
      </c>
      <c r="F243" s="119">
        <v>0</v>
      </c>
      <c r="G243" s="142">
        <f t="shared" si="10"/>
        <v>0</v>
      </c>
      <c r="H243" s="114">
        <f>F243/E243*100</f>
        <v>0</v>
      </c>
    </row>
    <row r="244" spans="1:8" ht="30" customHeight="1" x14ac:dyDescent="0.25">
      <c r="A244" s="123"/>
      <c r="B244" s="121" t="s">
        <v>272</v>
      </c>
      <c r="C244" s="260">
        <v>3937.8</v>
      </c>
      <c r="D244" s="122"/>
      <c r="E244" s="119"/>
      <c r="F244" s="119">
        <v>0</v>
      </c>
      <c r="G244" s="142">
        <f t="shared" si="10"/>
        <v>0</v>
      </c>
      <c r="H244" s="114"/>
    </row>
    <row r="245" spans="1:8" x14ac:dyDescent="0.25">
      <c r="A245" s="187"/>
      <c r="B245" s="149" t="s">
        <v>164</v>
      </c>
      <c r="C245" s="261">
        <v>203.07</v>
      </c>
      <c r="D245" s="188"/>
      <c r="E245" s="167"/>
      <c r="F245" s="167">
        <v>0</v>
      </c>
      <c r="G245" s="142">
        <f t="shared" si="10"/>
        <v>0</v>
      </c>
      <c r="H245" s="153"/>
    </row>
    <row r="246" spans="1:8" ht="26.25" x14ac:dyDescent="0.25">
      <c r="A246" s="123"/>
      <c r="B246" s="138" t="s">
        <v>165</v>
      </c>
      <c r="C246" s="268">
        <v>3734.69</v>
      </c>
      <c r="D246" s="132"/>
      <c r="E246" s="132"/>
      <c r="F246" s="132">
        <v>0</v>
      </c>
      <c r="G246" s="142">
        <f t="shared" si="10"/>
        <v>0</v>
      </c>
      <c r="H246" s="114"/>
    </row>
    <row r="247" spans="1:8" s="67" customFormat="1" x14ac:dyDescent="0.25">
      <c r="A247" s="150">
        <v>57</v>
      </c>
      <c r="B247" s="287" t="s">
        <v>49</v>
      </c>
      <c r="C247" s="268"/>
      <c r="D247" s="132"/>
      <c r="E247" s="119"/>
      <c r="F247" s="119"/>
      <c r="G247" s="142"/>
      <c r="H247" s="114"/>
    </row>
    <row r="248" spans="1:8" s="67" customFormat="1" x14ac:dyDescent="0.25">
      <c r="A248" s="123"/>
      <c r="B248" s="288" t="s">
        <v>239</v>
      </c>
      <c r="C248" s="268"/>
      <c r="D248" s="132"/>
      <c r="E248" s="119">
        <v>22081.72</v>
      </c>
      <c r="F248" s="119">
        <v>0</v>
      </c>
      <c r="G248" s="142">
        <v>0</v>
      </c>
      <c r="H248" s="114">
        <v>0</v>
      </c>
    </row>
    <row r="249" spans="1:8" s="67" customFormat="1" x14ac:dyDescent="0.25">
      <c r="A249" s="123"/>
      <c r="B249" s="288" t="s">
        <v>282</v>
      </c>
      <c r="C249" s="268"/>
      <c r="D249" s="132"/>
      <c r="E249" s="119">
        <v>22801.72</v>
      </c>
      <c r="F249" s="119">
        <v>0</v>
      </c>
      <c r="G249" s="142">
        <v>0</v>
      </c>
      <c r="H249" s="114">
        <v>0</v>
      </c>
    </row>
    <row r="250" spans="1:8" s="67" customFormat="1" x14ac:dyDescent="0.25">
      <c r="A250" s="123"/>
      <c r="B250" s="288" t="s">
        <v>198</v>
      </c>
      <c r="C250" s="268"/>
      <c r="D250" s="132"/>
      <c r="E250" s="132"/>
      <c r="F250" s="119">
        <v>0</v>
      </c>
      <c r="G250" s="142">
        <v>0</v>
      </c>
      <c r="H250" s="114"/>
    </row>
    <row r="251" spans="1:8" s="67" customFormat="1" x14ac:dyDescent="0.25">
      <c r="A251" s="123"/>
      <c r="B251" s="138" t="s">
        <v>199</v>
      </c>
      <c r="C251" s="268"/>
      <c r="D251" s="132"/>
      <c r="E251" s="132"/>
      <c r="F251" s="119">
        <v>0</v>
      </c>
      <c r="G251" s="142">
        <v>0</v>
      </c>
      <c r="H251" s="114"/>
    </row>
    <row r="252" spans="1:8" s="67" customFormat="1" ht="26.25" x14ac:dyDescent="0.25">
      <c r="A252" s="123"/>
      <c r="B252" s="138" t="s">
        <v>200</v>
      </c>
      <c r="C252" s="268"/>
      <c r="D252" s="132"/>
      <c r="E252" s="132"/>
      <c r="F252" s="119">
        <v>0</v>
      </c>
      <c r="G252" s="142">
        <v>0</v>
      </c>
      <c r="H252" s="114"/>
    </row>
    <row r="253" spans="1:8" s="67" customFormat="1" ht="26.25" x14ac:dyDescent="0.25">
      <c r="A253" s="123"/>
      <c r="B253" s="138" t="s">
        <v>201</v>
      </c>
      <c r="C253" s="268"/>
      <c r="D253" s="132"/>
      <c r="E253" s="132"/>
      <c r="F253" s="119">
        <v>0</v>
      </c>
      <c r="G253" s="142">
        <v>0</v>
      </c>
      <c r="H253" s="114"/>
    </row>
    <row r="254" spans="1:8" s="67" customFormat="1" ht="26.25" x14ac:dyDescent="0.25">
      <c r="A254" s="123"/>
      <c r="B254" s="288" t="s">
        <v>202</v>
      </c>
      <c r="C254" s="268"/>
      <c r="D254" s="132"/>
      <c r="E254" s="132"/>
      <c r="F254" s="119">
        <v>0</v>
      </c>
      <c r="G254" s="142">
        <v>0</v>
      </c>
      <c r="H254" s="114"/>
    </row>
    <row r="255" spans="1:8" s="67" customFormat="1" ht="26.25" x14ac:dyDescent="0.25">
      <c r="A255" s="123"/>
      <c r="B255" s="138" t="s">
        <v>203</v>
      </c>
      <c r="C255" s="268"/>
      <c r="D255" s="132"/>
      <c r="E255" s="132"/>
      <c r="F255" s="119">
        <v>0</v>
      </c>
      <c r="G255" s="142">
        <v>0</v>
      </c>
      <c r="H255" s="114"/>
    </row>
    <row r="256" spans="1:8" s="67" customFormat="1" x14ac:dyDescent="0.25">
      <c r="A256" s="123"/>
      <c r="B256" s="288" t="s">
        <v>163</v>
      </c>
      <c r="C256" s="268"/>
      <c r="D256" s="132"/>
      <c r="E256" s="132">
        <v>1173</v>
      </c>
      <c r="F256" s="119">
        <v>0</v>
      </c>
      <c r="G256" s="142">
        <v>0</v>
      </c>
      <c r="H256" s="114">
        <v>0</v>
      </c>
    </row>
    <row r="257" spans="1:11" s="67" customFormat="1" ht="26.25" x14ac:dyDescent="0.25">
      <c r="A257" s="123"/>
      <c r="B257" s="288" t="s">
        <v>272</v>
      </c>
      <c r="C257" s="268"/>
      <c r="D257" s="132"/>
      <c r="E257" s="132"/>
      <c r="F257" s="132">
        <v>0</v>
      </c>
      <c r="G257" s="142">
        <v>0</v>
      </c>
      <c r="H257" s="114"/>
    </row>
    <row r="258" spans="1:11" s="67" customFormat="1" x14ac:dyDescent="0.25">
      <c r="A258" s="123"/>
      <c r="B258" s="138" t="s">
        <v>164</v>
      </c>
      <c r="C258" s="268"/>
      <c r="D258" s="132"/>
      <c r="E258" s="132"/>
      <c r="F258" s="132">
        <v>0</v>
      </c>
      <c r="G258" s="142">
        <v>0</v>
      </c>
      <c r="H258" s="114"/>
    </row>
    <row r="259" spans="1:11" s="67" customFormat="1" ht="26.25" x14ac:dyDescent="0.25">
      <c r="A259" s="123"/>
      <c r="B259" s="138" t="s">
        <v>165</v>
      </c>
      <c r="C259" s="268"/>
      <c r="D259" s="132"/>
      <c r="E259" s="132"/>
      <c r="F259" s="132">
        <v>0</v>
      </c>
      <c r="G259" s="142">
        <v>0</v>
      </c>
      <c r="H259" s="114"/>
    </row>
    <row r="260" spans="1:11" ht="15.75" thickBot="1" x14ac:dyDescent="0.3">
      <c r="A260" s="281" t="s">
        <v>258</v>
      </c>
      <c r="B260" s="282" t="s">
        <v>259</v>
      </c>
      <c r="C260" s="283"/>
      <c r="D260" s="284"/>
      <c r="E260" s="285"/>
      <c r="F260" s="285"/>
      <c r="G260" s="323"/>
      <c r="H260" s="286"/>
    </row>
    <row r="261" spans="1:11" s="209" customFormat="1" x14ac:dyDescent="0.25">
      <c r="A261" s="215">
        <v>11</v>
      </c>
      <c r="B261" s="211" t="s">
        <v>11</v>
      </c>
      <c r="C261" s="259">
        <v>2193.7600000000002</v>
      </c>
      <c r="D261" s="213"/>
      <c r="E261" s="216">
        <v>8015.2</v>
      </c>
      <c r="F261" s="216">
        <f>F262</f>
        <v>7797.2099999999991</v>
      </c>
      <c r="G261" s="216">
        <f>F261/C261*100</f>
        <v>355.42675588943177</v>
      </c>
      <c r="H261" s="216">
        <f>F261/E261*100</f>
        <v>97.280292444355723</v>
      </c>
    </row>
    <row r="262" spans="1:11" x14ac:dyDescent="0.25">
      <c r="A262" s="131"/>
      <c r="B262" s="145" t="s">
        <v>162</v>
      </c>
      <c r="C262" s="267">
        <v>2193.7600000000002</v>
      </c>
      <c r="D262" s="122">
        <v>3955.14</v>
      </c>
      <c r="E262" s="119">
        <v>8015.2</v>
      </c>
      <c r="F262" s="119">
        <f>F263+F270</f>
        <v>7797.2099999999991</v>
      </c>
      <c r="G262" s="216">
        <f t="shared" ref="G262:G269" si="11">F262/C262*100</f>
        <v>355.42675588943177</v>
      </c>
      <c r="H262" s="114">
        <f>F262/E262*100</f>
        <v>97.280292444355723</v>
      </c>
    </row>
    <row r="263" spans="1:11" x14ac:dyDescent="0.25">
      <c r="A263" s="128"/>
      <c r="B263" s="145" t="s">
        <v>260</v>
      </c>
      <c r="C263" s="267">
        <v>2193.7600000000002</v>
      </c>
      <c r="D263" s="122">
        <v>3955.14</v>
      </c>
      <c r="E263" s="119">
        <v>8015.2</v>
      </c>
      <c r="F263" s="119">
        <f>F264+F266+F268</f>
        <v>7441.3099999999995</v>
      </c>
      <c r="G263" s="216">
        <f t="shared" si="11"/>
        <v>339.20346801837934</v>
      </c>
      <c r="H263" s="114">
        <f>F263/E263*100</f>
        <v>92.839979039824328</v>
      </c>
    </row>
    <row r="264" spans="1:11" x14ac:dyDescent="0.25">
      <c r="A264" s="128"/>
      <c r="B264" s="145" t="s">
        <v>198</v>
      </c>
      <c r="C264" s="267">
        <v>1883.06</v>
      </c>
      <c r="D264" s="122"/>
      <c r="E264" s="119"/>
      <c r="F264" s="119">
        <v>6304.74</v>
      </c>
      <c r="G264" s="216">
        <f t="shared" si="11"/>
        <v>334.813548160972</v>
      </c>
      <c r="H264" s="114"/>
    </row>
    <row r="265" spans="1:11" x14ac:dyDescent="0.25">
      <c r="A265" s="128"/>
      <c r="B265" s="161" t="s">
        <v>199</v>
      </c>
      <c r="C265" s="267">
        <v>1833.06</v>
      </c>
      <c r="D265" s="134"/>
      <c r="E265" s="119"/>
      <c r="F265" s="148">
        <v>6304.74</v>
      </c>
      <c r="G265" s="216">
        <f t="shared" si="11"/>
        <v>343.94618834080717</v>
      </c>
      <c r="H265" s="114"/>
    </row>
    <row r="266" spans="1:11" s="67" customFormat="1" ht="26.25" x14ac:dyDescent="0.25">
      <c r="A266" s="128"/>
      <c r="B266" s="140" t="s">
        <v>273</v>
      </c>
      <c r="C266" s="265">
        <v>0</v>
      </c>
      <c r="D266" s="227"/>
      <c r="E266" s="119"/>
      <c r="F266" s="119">
        <v>100</v>
      </c>
      <c r="G266" s="216">
        <v>0</v>
      </c>
      <c r="H266" s="114"/>
    </row>
    <row r="267" spans="1:11" s="67" customFormat="1" ht="26.25" x14ac:dyDescent="0.25">
      <c r="A267" s="128"/>
      <c r="B267" s="168" t="s">
        <v>274</v>
      </c>
      <c r="C267" s="265">
        <v>0</v>
      </c>
      <c r="D267" s="227"/>
      <c r="E267" s="119"/>
      <c r="F267" s="126">
        <v>100</v>
      </c>
      <c r="G267" s="216">
        <v>0</v>
      </c>
      <c r="H267" s="114"/>
    </row>
    <row r="268" spans="1:11" ht="26.25" x14ac:dyDescent="0.25">
      <c r="A268" s="128"/>
      <c r="B268" s="140" t="s">
        <v>261</v>
      </c>
      <c r="C268" s="265">
        <v>310.7</v>
      </c>
      <c r="D268" s="227"/>
      <c r="E268" s="119"/>
      <c r="F268" s="119">
        <v>1036.57</v>
      </c>
      <c r="G268" s="216">
        <f t="shared" si="11"/>
        <v>333.62407467009973</v>
      </c>
      <c r="H268" s="114"/>
      <c r="K268" s="35"/>
    </row>
    <row r="269" spans="1:11" ht="32.25" customHeight="1" x14ac:dyDescent="0.25">
      <c r="A269" s="165"/>
      <c r="B269" s="166" t="s">
        <v>262</v>
      </c>
      <c r="C269" s="275">
        <v>310.7</v>
      </c>
      <c r="D269" s="231"/>
      <c r="E269" s="119"/>
      <c r="F269" s="148">
        <v>1036.57</v>
      </c>
      <c r="G269" s="216">
        <f t="shared" si="11"/>
        <v>333.62407467009973</v>
      </c>
      <c r="H269" s="114"/>
      <c r="K269" s="35"/>
    </row>
    <row r="270" spans="1:11" s="67" customFormat="1" ht="21.75" customHeight="1" x14ac:dyDescent="0.25">
      <c r="A270" s="165"/>
      <c r="B270" s="204" t="s">
        <v>204</v>
      </c>
      <c r="C270" s="275">
        <v>0</v>
      </c>
      <c r="D270" s="231">
        <v>0</v>
      </c>
      <c r="E270" s="119">
        <v>0</v>
      </c>
      <c r="F270" s="205">
        <v>355.9</v>
      </c>
      <c r="G270" s="216">
        <v>0</v>
      </c>
      <c r="H270" s="114">
        <v>0</v>
      </c>
    </row>
    <row r="271" spans="1:11" s="67" customFormat="1" ht="32.25" customHeight="1" x14ac:dyDescent="0.25">
      <c r="A271" s="165"/>
      <c r="B271" s="204" t="s">
        <v>268</v>
      </c>
      <c r="C271" s="275">
        <v>0</v>
      </c>
      <c r="D271" s="231"/>
      <c r="E271" s="119"/>
      <c r="F271" s="203">
        <v>355.9</v>
      </c>
      <c r="G271" s="216">
        <v>0</v>
      </c>
      <c r="H271" s="114"/>
    </row>
    <row r="272" spans="1:11" s="67" customFormat="1" ht="32.25" customHeight="1" x14ac:dyDescent="0.25">
      <c r="A272" s="165"/>
      <c r="B272" s="166" t="s">
        <v>267</v>
      </c>
      <c r="C272" s="275">
        <v>0</v>
      </c>
      <c r="D272" s="231"/>
      <c r="E272" s="119"/>
      <c r="F272" s="203">
        <v>355.9</v>
      </c>
      <c r="G272" s="216">
        <v>0</v>
      </c>
      <c r="H272" s="114"/>
    </row>
    <row r="273" spans="1:8" s="67" customFormat="1" ht="23.25" customHeight="1" x14ac:dyDescent="0.25">
      <c r="A273" s="165"/>
      <c r="B273" s="204" t="s">
        <v>217</v>
      </c>
      <c r="C273" s="275">
        <v>0</v>
      </c>
      <c r="D273" s="231"/>
      <c r="E273" s="119"/>
      <c r="F273" s="205">
        <v>0</v>
      </c>
      <c r="G273" s="216">
        <v>0</v>
      </c>
      <c r="H273" s="114"/>
    </row>
    <row r="274" spans="1:8" s="67" customFormat="1" ht="31.5" customHeight="1" x14ac:dyDescent="0.25">
      <c r="A274" s="165"/>
      <c r="B274" s="166" t="s">
        <v>180</v>
      </c>
      <c r="C274" s="275">
        <v>0</v>
      </c>
      <c r="D274" s="231"/>
      <c r="E274" s="119"/>
      <c r="F274" s="203">
        <v>0</v>
      </c>
      <c r="G274" s="216">
        <v>0</v>
      </c>
      <c r="H274" s="114"/>
    </row>
    <row r="275" spans="1:8" s="209" customFormat="1" x14ac:dyDescent="0.25">
      <c r="A275" s="217">
        <v>57</v>
      </c>
      <c r="B275" s="222" t="s">
        <v>49</v>
      </c>
      <c r="C275" s="274">
        <v>26.31</v>
      </c>
      <c r="D275" s="230"/>
      <c r="E275" s="114">
        <v>72</v>
      </c>
      <c r="F275" s="114">
        <v>32.36</v>
      </c>
      <c r="G275" s="114">
        <f>F275/C275*100</f>
        <v>122.99505891296086</v>
      </c>
      <c r="H275" s="114">
        <f>F275/E275*100</f>
        <v>44.944444444444443</v>
      </c>
    </row>
    <row r="276" spans="1:8" s="209" customFormat="1" x14ac:dyDescent="0.25">
      <c r="A276" s="217"/>
      <c r="B276" s="140" t="s">
        <v>239</v>
      </c>
      <c r="C276" s="274">
        <v>26.31</v>
      </c>
      <c r="D276" s="230"/>
      <c r="E276" s="114">
        <v>72</v>
      </c>
      <c r="F276" s="114">
        <v>32.36</v>
      </c>
      <c r="G276" s="114">
        <f t="shared" ref="G276:G279" si="12">F276/C276*100</f>
        <v>122.99505891296086</v>
      </c>
      <c r="H276" s="114">
        <f>F276/E276*100</f>
        <v>44.944444444444443</v>
      </c>
    </row>
    <row r="277" spans="1:8" x14ac:dyDescent="0.25">
      <c r="A277" s="128"/>
      <c r="B277" s="140" t="s">
        <v>204</v>
      </c>
      <c r="C277" s="265">
        <v>26.31</v>
      </c>
      <c r="D277" s="227">
        <v>26.54</v>
      </c>
      <c r="E277" s="119">
        <v>72</v>
      </c>
      <c r="F277" s="119">
        <v>32.36</v>
      </c>
      <c r="G277" s="114">
        <f t="shared" si="12"/>
        <v>122.99505891296086</v>
      </c>
      <c r="H277" s="114">
        <f>F277/E277*100</f>
        <v>44.944444444444443</v>
      </c>
    </row>
    <row r="278" spans="1:8" ht="26.25" x14ac:dyDescent="0.25">
      <c r="A278" s="128"/>
      <c r="B278" s="140" t="s">
        <v>228</v>
      </c>
      <c r="C278" s="265">
        <v>26.31</v>
      </c>
      <c r="D278" s="227"/>
      <c r="E278" s="119"/>
      <c r="F278" s="119">
        <v>32.36</v>
      </c>
      <c r="G278" s="114">
        <f t="shared" si="12"/>
        <v>122.99505891296086</v>
      </c>
      <c r="H278" s="114"/>
    </row>
    <row r="279" spans="1:8" x14ac:dyDescent="0.25">
      <c r="A279" s="147"/>
      <c r="B279" s="168" t="s">
        <v>168</v>
      </c>
      <c r="C279" s="265">
        <v>26.31</v>
      </c>
      <c r="D279" s="227"/>
      <c r="E279" s="119"/>
      <c r="F279" s="126">
        <v>32.36</v>
      </c>
      <c r="G279" s="114">
        <f t="shared" si="12"/>
        <v>122.99505891296086</v>
      </c>
      <c r="H279" s="114"/>
    </row>
  </sheetData>
  <mergeCells count="3">
    <mergeCell ref="A1:H1"/>
    <mergeCell ref="A3:H3"/>
    <mergeCell ref="B7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 ek</vt:lpstr>
      <vt:lpstr>Prihodi i rashodi prema izvoru 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Zadarski otoci</cp:lastModifiedBy>
  <cp:lastPrinted>2024-07-10T09:06:21Z</cp:lastPrinted>
  <dcterms:created xsi:type="dcterms:W3CDTF">2022-08-12T12:51:27Z</dcterms:created>
  <dcterms:modified xsi:type="dcterms:W3CDTF">2024-07-10T09:32:42Z</dcterms:modified>
</cp:coreProperties>
</file>