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izvršenje 2024\"/>
    </mc:Choice>
  </mc:AlternateContent>
  <bookViews>
    <workbookView xWindow="0" yWindow="0" windowWidth="28800" windowHeight="12300" firstSheet="2" activeTab="6"/>
  </bookViews>
  <sheets>
    <sheet name="SAŽETAK" sheetId="1" r:id="rId1"/>
    <sheet name="Račun prihoda i rashoda ek" sheetId="10" r:id="rId2"/>
    <sheet name="Prihodi i rashodi prema izvoru " sheetId="8" r:id="rId3"/>
    <sheet name="Rashodi prema funkcijskoj kl" sheetId="5" r:id="rId4"/>
    <sheet name="Račun financiranja" sheetId="6" r:id="rId5"/>
    <sheet name="Račun financiranja po izvorima 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7" l="1"/>
  <c r="F98" i="7"/>
  <c r="G213" i="7"/>
  <c r="G212" i="7"/>
  <c r="F208" i="7"/>
  <c r="G211" i="7"/>
  <c r="G143" i="7"/>
  <c r="G144" i="7"/>
  <c r="F185" i="7"/>
  <c r="F184" i="7" s="1"/>
  <c r="F183" i="7" s="1"/>
  <c r="F182" i="7" s="1"/>
  <c r="F189" i="7"/>
  <c r="F191" i="7"/>
  <c r="F106" i="7"/>
  <c r="F105" i="7" s="1"/>
  <c r="E46" i="10"/>
  <c r="E110" i="10" s="1"/>
  <c r="G12" i="1"/>
  <c r="E96" i="10"/>
  <c r="G15" i="1" l="1"/>
  <c r="F15" i="10" l="1"/>
  <c r="F12" i="10" s="1"/>
  <c r="F11" i="10" s="1"/>
  <c r="D9" i="8"/>
  <c r="F9" i="8"/>
  <c r="H107" i="10"/>
  <c r="H97" i="10"/>
  <c r="E11" i="10"/>
  <c r="D11" i="10"/>
  <c r="E33" i="10"/>
  <c r="E24" i="10"/>
  <c r="E12" i="10"/>
  <c r="D21" i="8"/>
  <c r="C21" i="8"/>
  <c r="C9" i="8"/>
  <c r="B9" i="8"/>
  <c r="F61" i="7" l="1"/>
  <c r="F16" i="7"/>
  <c r="F292" i="7"/>
  <c r="F291" i="7" s="1"/>
  <c r="B21" i="8"/>
  <c r="D28" i="8"/>
  <c r="C28" i="8"/>
  <c r="E49" i="7" l="1"/>
  <c r="F20" i="7"/>
  <c r="F265" i="7"/>
  <c r="F278" i="7"/>
  <c r="H278" i="7" s="1"/>
  <c r="F286" i="7"/>
  <c r="F285" i="7" s="1"/>
  <c r="F273" i="7"/>
  <c r="F272" i="7" s="1"/>
  <c r="F260" i="7"/>
  <c r="F259" i="7" s="1"/>
  <c r="F252" i="7"/>
  <c r="G193" i="7"/>
  <c r="G194" i="7"/>
  <c r="G195" i="7"/>
  <c r="E129" i="7"/>
  <c r="H153" i="7"/>
  <c r="H299" i="7"/>
  <c r="H245" i="7"/>
  <c r="H246" i="7"/>
  <c r="H241" i="7"/>
  <c r="E218" i="7"/>
  <c r="H54" i="7"/>
  <c r="H55" i="7"/>
  <c r="H50" i="7"/>
  <c r="F264" i="7" l="1"/>
  <c r="F277" i="7"/>
  <c r="H277" i="7" s="1"/>
  <c r="H285" i="7"/>
  <c r="F251" i="7"/>
  <c r="F36" i="7"/>
  <c r="F64" i="7"/>
  <c r="F34" i="7"/>
  <c r="F26" i="7" s="1"/>
  <c r="D59" i="7"/>
  <c r="D70" i="7"/>
  <c r="F71" i="7"/>
  <c r="G71" i="7" s="1"/>
  <c r="F72" i="7"/>
  <c r="G72" i="7" s="1"/>
  <c r="F73" i="7"/>
  <c r="G73" i="7" s="1"/>
  <c r="G74" i="7"/>
  <c r="G75" i="7"/>
  <c r="G76" i="7"/>
  <c r="G77" i="7"/>
  <c r="F60" i="7" l="1"/>
  <c r="F59" i="7" s="1"/>
  <c r="H71" i="7"/>
  <c r="F250" i="7"/>
  <c r="E250" i="7"/>
  <c r="F15" i="7" l="1"/>
  <c r="F19" i="7"/>
  <c r="F49" i="7"/>
  <c r="F51" i="7"/>
  <c r="G243" i="7"/>
  <c r="D251" i="7"/>
  <c r="G251" i="7"/>
  <c r="H251" i="7"/>
  <c r="G252" i="7"/>
  <c r="H252" i="7"/>
  <c r="F14" i="7" l="1"/>
  <c r="F13" i="7" s="1"/>
  <c r="D12" i="5"/>
  <c r="F112" i="7" l="1"/>
  <c r="F94" i="7" s="1"/>
  <c r="F86" i="7" s="1"/>
  <c r="F223" i="7" l="1"/>
  <c r="F218" i="7" s="1"/>
  <c r="F217" i="7" s="1"/>
  <c r="F222" i="7"/>
  <c r="H292" i="7" l="1"/>
  <c r="F80" i="7"/>
  <c r="F203" i="7"/>
  <c r="D202" i="7"/>
  <c r="H201" i="7"/>
  <c r="D201" i="7"/>
  <c r="F141" i="7"/>
  <c r="F139" i="7" s="1"/>
  <c r="H13" i="7" l="1"/>
  <c r="F81" i="7"/>
  <c r="F79" i="7" s="1"/>
  <c r="G12" i="10"/>
  <c r="G11" i="10"/>
  <c r="F131" i="7"/>
  <c r="F130" i="7" s="1"/>
  <c r="F129" i="7" s="1"/>
  <c r="H60" i="7" l="1"/>
  <c r="F78" i="7"/>
  <c r="F70" i="7" s="1"/>
  <c r="E11" i="8"/>
  <c r="E12" i="8"/>
  <c r="E13" i="8"/>
  <c r="E14" i="8"/>
  <c r="E15" i="8"/>
  <c r="E16" i="8"/>
  <c r="E17" i="8"/>
  <c r="E18" i="8"/>
  <c r="E19" i="8"/>
  <c r="E20" i="8"/>
  <c r="E10" i="8"/>
  <c r="F10" i="8"/>
  <c r="D46" i="10"/>
  <c r="H59" i="7" l="1"/>
  <c r="H70" i="7"/>
  <c r="D17" i="8"/>
  <c r="D16" i="8" s="1"/>
  <c r="D13" i="8"/>
  <c r="F46" i="10" l="1"/>
  <c r="F110" i="10" s="1"/>
  <c r="H31" i="1"/>
  <c r="H12" i="1"/>
  <c r="H15" i="1" s="1"/>
  <c r="C139" i="7" l="1"/>
  <c r="C130" i="7" s="1"/>
  <c r="C129" i="7" s="1"/>
  <c r="C78" i="7"/>
  <c r="C70" i="7" s="1"/>
  <c r="G70" i="7" s="1"/>
  <c r="H12" i="10" l="1"/>
  <c r="G36" i="10"/>
  <c r="G32" i="10"/>
  <c r="G17" i="10"/>
  <c r="G21" i="10" l="1"/>
  <c r="E11" i="5" l="1"/>
  <c r="E12" i="5"/>
  <c r="E13" i="5"/>
  <c r="E10" i="5"/>
  <c r="E29" i="8"/>
  <c r="E30" i="8"/>
  <c r="E21" i="8"/>
  <c r="F35" i="8"/>
  <c r="F34" i="8"/>
  <c r="E35" i="8"/>
  <c r="E34" i="8"/>
  <c r="E22" i="8"/>
  <c r="E23" i="8"/>
  <c r="E24" i="8"/>
  <c r="E25" i="8"/>
  <c r="E26" i="8"/>
  <c r="E27" i="8"/>
  <c r="E28" i="8"/>
  <c r="E31" i="8"/>
  <c r="E32" i="8"/>
  <c r="H54" i="10"/>
  <c r="G78" i="7"/>
  <c r="G219" i="7"/>
  <c r="G220" i="7"/>
  <c r="G221" i="7"/>
  <c r="G222" i="7"/>
  <c r="G223" i="7"/>
  <c r="G224" i="7"/>
  <c r="G225" i="7"/>
  <c r="G226" i="7"/>
  <c r="G227" i="7"/>
  <c r="G86" i="7"/>
  <c r="G87" i="7"/>
  <c r="G88" i="7"/>
  <c r="G92" i="7"/>
  <c r="G93" i="7"/>
  <c r="G94" i="7"/>
  <c r="G95" i="7"/>
  <c r="G97" i="7"/>
  <c r="G98" i="7"/>
  <c r="G99" i="7"/>
  <c r="G100" i="7"/>
  <c r="G101" i="7"/>
  <c r="G102" i="7"/>
  <c r="G103" i="7"/>
  <c r="G105" i="7"/>
  <c r="G106" i="7"/>
  <c r="G109" i="7"/>
  <c r="G110" i="7"/>
  <c r="G111" i="7"/>
  <c r="G112" i="7"/>
  <c r="G114" i="7"/>
  <c r="G115" i="7"/>
  <c r="G123" i="7"/>
  <c r="G126" i="7"/>
  <c r="G127" i="7"/>
  <c r="G131" i="7"/>
  <c r="G132" i="7"/>
  <c r="G134" i="7"/>
  <c r="G135" i="7"/>
  <c r="G137" i="7"/>
  <c r="G139" i="7"/>
  <c r="G145" i="7"/>
  <c r="G146" i="7"/>
  <c r="G148" i="7"/>
  <c r="G149" i="7"/>
  <c r="G150" i="7"/>
  <c r="G151" i="7"/>
  <c r="G170" i="7"/>
  <c r="G171" i="7"/>
  <c r="G172" i="7"/>
  <c r="G169" i="7"/>
  <c r="G160" i="7"/>
  <c r="G209" i="7"/>
  <c r="G210" i="7"/>
  <c r="G208" i="7"/>
  <c r="G183" i="7"/>
  <c r="G184" i="7"/>
  <c r="G185" i="7"/>
  <c r="G186" i="7"/>
  <c r="G189" i="7"/>
  <c r="G190" i="7"/>
  <c r="G191" i="7"/>
  <c r="G182" i="7"/>
  <c r="G165" i="7"/>
  <c r="G166" i="7"/>
  <c r="G157" i="7"/>
  <c r="G159" i="7"/>
  <c r="E9" i="8" l="1"/>
  <c r="G158" i="7"/>
  <c r="G79" i="7"/>
  <c r="G80" i="7"/>
  <c r="G81" i="7"/>
  <c r="G82" i="7"/>
  <c r="G83" i="7"/>
  <c r="G129" i="7" l="1"/>
  <c r="G130" i="7"/>
  <c r="G44" i="7"/>
  <c r="G45" i="7"/>
  <c r="G46" i="7"/>
  <c r="G43" i="7"/>
  <c r="G16" i="7"/>
  <c r="G17" i="7"/>
  <c r="G18" i="7"/>
  <c r="G19" i="7"/>
  <c r="G20" i="7"/>
  <c r="G21" i="7"/>
  <c r="G23" i="7"/>
  <c r="G24" i="7"/>
  <c r="G25" i="7"/>
  <c r="G26" i="7"/>
  <c r="G27" i="7"/>
  <c r="G28" i="7"/>
  <c r="G29" i="7"/>
  <c r="G30" i="7"/>
  <c r="G31" i="7"/>
  <c r="G33" i="7"/>
  <c r="G34" i="7"/>
  <c r="G35" i="7"/>
  <c r="G36" i="7"/>
  <c r="G39" i="7"/>
  <c r="G40" i="7"/>
  <c r="G236" i="7"/>
  <c r="G237" i="7"/>
  <c r="G238" i="7"/>
  <c r="G240" i="7"/>
  <c r="G241" i="7"/>
  <c r="G242" i="7"/>
  <c r="G235" i="7"/>
  <c r="G14" i="7" l="1"/>
  <c r="G13" i="7"/>
  <c r="G15" i="7"/>
  <c r="G253" i="7"/>
  <c r="G254" i="7"/>
  <c r="G255" i="7"/>
  <c r="G256" i="7"/>
  <c r="G257" i="7"/>
  <c r="G258" i="7"/>
  <c r="G261" i="7"/>
  <c r="G262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94" i="7"/>
  <c r="G297" i="7"/>
  <c r="G298" i="7"/>
  <c r="G307" i="7"/>
  <c r="G308" i="7"/>
  <c r="H305" i="7"/>
  <c r="G305" i="7"/>
  <c r="G306" i="7"/>
  <c r="G218" i="7"/>
  <c r="G217" i="7" l="1"/>
  <c r="G260" i="7"/>
  <c r="G259" i="7"/>
  <c r="H217" i="7"/>
  <c r="H85" i="10"/>
  <c r="H89" i="10"/>
  <c r="H96" i="10"/>
  <c r="H110" i="10"/>
  <c r="H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4" i="10"/>
  <c r="G75" i="10"/>
  <c r="G76" i="10"/>
  <c r="G77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6" i="10"/>
  <c r="G97" i="10"/>
  <c r="G98" i="10"/>
  <c r="G99" i="10"/>
  <c r="G100" i="10"/>
  <c r="G103" i="10"/>
  <c r="G104" i="10"/>
  <c r="G105" i="10"/>
  <c r="G106" i="10"/>
  <c r="G47" i="10"/>
  <c r="H21" i="10"/>
  <c r="H24" i="10"/>
  <c r="H27" i="10"/>
  <c r="H33" i="10"/>
  <c r="H37" i="10"/>
  <c r="G15" i="10"/>
  <c r="G16" i="10"/>
  <c r="G18" i="10"/>
  <c r="G19" i="10"/>
  <c r="G20" i="10"/>
  <c r="G22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7" i="10"/>
  <c r="G38" i="10"/>
  <c r="G39" i="10"/>
  <c r="H306" i="7" l="1"/>
  <c r="G46" i="10" l="1"/>
  <c r="H46" i="10"/>
  <c r="H11" i="10"/>
  <c r="G110" i="10" l="1"/>
  <c r="H94" i="7" l="1"/>
  <c r="H272" i="7" l="1"/>
  <c r="H265" i="7"/>
  <c r="H264" i="7"/>
  <c r="H259" i="7"/>
  <c r="H240" i="7"/>
  <c r="H236" i="7"/>
  <c r="H235" i="7"/>
  <c r="H230" i="7"/>
  <c r="H218" i="7"/>
  <c r="H225" i="7"/>
  <c r="H209" i="7"/>
  <c r="H208" i="7"/>
  <c r="H194" i="7"/>
  <c r="H193" i="7"/>
  <c r="H183" i="7"/>
  <c r="H182" i="7"/>
  <c r="H170" i="7"/>
  <c r="H169" i="7"/>
  <c r="H158" i="7"/>
  <c r="H157" i="7"/>
  <c r="H149" i="7"/>
  <c r="H130" i="7"/>
  <c r="H129" i="7"/>
  <c r="H126" i="7"/>
  <c r="H123" i="7"/>
  <c r="H86" i="7"/>
  <c r="H78" i="7"/>
  <c r="H49" i="7"/>
  <c r="H43" i="7"/>
  <c r="H14" i="7"/>
  <c r="D50" i="7" l="1"/>
  <c r="D49" i="7"/>
  <c r="D13" i="7"/>
  <c r="D129" i="7" l="1"/>
  <c r="D86" i="7"/>
  <c r="F21" i="8" l="1"/>
  <c r="D264" i="7"/>
  <c r="F13" i="5" l="1"/>
  <c r="F10" i="5"/>
  <c r="H124" i="7" l="1"/>
  <c r="D123" i="7"/>
  <c r="F31" i="8" l="1"/>
  <c r="F26" i="8"/>
  <c r="F23" i="8"/>
  <c r="F22" i="8"/>
  <c r="F25" i="8"/>
  <c r="F27" i="8"/>
  <c r="F29" i="8"/>
  <c r="F30" i="8"/>
  <c r="F32" i="8"/>
  <c r="F17" i="8"/>
  <c r="F18" i="8"/>
  <c r="F19" i="8"/>
  <c r="F20" i="8"/>
  <c r="F15" i="8"/>
  <c r="F11" i="8"/>
  <c r="F12" i="8"/>
  <c r="F14" i="8"/>
  <c r="F28" i="8" l="1"/>
  <c r="F24" i="8"/>
  <c r="F16" i="8"/>
  <c r="F13" i="8"/>
  <c r="F11" i="5"/>
  <c r="F12" i="5" l="1"/>
  <c r="G292" i="7"/>
  <c r="G293" i="7"/>
  <c r="G291" i="7"/>
  <c r="H291" i="7"/>
</calcChain>
</file>

<file path=xl/sharedStrings.xml><?xml version="1.0" encoding="utf-8"?>
<sst xmlns="http://schemas.openxmlformats.org/spreadsheetml/2006/main" count="568" uniqueCount="332">
  <si>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</si>
  <si>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</si>
  <si>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</si>
  <si>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</si>
  <si>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</si>
  <si>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</si>
  <si>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</si>
  <si>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</si>
  <si>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</si>
  <si>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</si>
  <si>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</si>
  <si>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</si>
  <si>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</si>
  <si>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</si>
  <si>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</si>
  <si>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</si>
  <si>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</si>
  <si>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</si>
  <si>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</si>
  <si>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</si>
  <si>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</si>
  <si>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</si>
  <si>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</si>
  <si>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</si>
  <si>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</si>
  <si>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</si>
  <si>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</si>
  <si>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</si>
  <si>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</si>
  <si>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</si>
  <si>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</si>
  <si>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</si>
  <si>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</si>
  <si>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</si>
  <si>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</si>
  <si>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Izvanstandardni programi u školama</t>
  </si>
  <si>
    <t>Financiranje nabave drugih obrazovnih materijala</t>
  </si>
  <si>
    <t>A 1013-07</t>
  </si>
  <si>
    <t>Osnovnoškolsko obrazovanje</t>
  </si>
  <si>
    <t>A 1012-02</t>
  </si>
  <si>
    <t xml:space="preserve">Financijski rashodi </t>
  </si>
  <si>
    <t xml:space="preserve">Opći prihodi i primici </t>
  </si>
  <si>
    <t>09 Obrazovanje</t>
  </si>
  <si>
    <t>0912 Osnovno obrazovanje</t>
  </si>
  <si>
    <t>096 Dodatne usluge u obrazovanju</t>
  </si>
  <si>
    <t>A 1013-13</t>
  </si>
  <si>
    <t>Prehrana učenika u osnovnim školama</t>
  </si>
  <si>
    <t>A 1013-14</t>
  </si>
  <si>
    <t>Pomoći</t>
  </si>
  <si>
    <t xml:space="preserve">Pomoći </t>
  </si>
  <si>
    <t>PROGRAM 1012</t>
  </si>
  <si>
    <t xml:space="preserve">Vlastiti prihodi </t>
  </si>
  <si>
    <t>Prihod od financijske imovine</t>
  </si>
  <si>
    <t>Prihodi za posebne namjene</t>
  </si>
  <si>
    <t xml:space="preserve">Naknade građanima i kućanstvima </t>
  </si>
  <si>
    <t>Višak vlastitih prihoda</t>
  </si>
  <si>
    <t xml:space="preserve">Donacije </t>
  </si>
  <si>
    <t>Opremanje škola STANDARD</t>
  </si>
  <si>
    <t>A 1012-10</t>
  </si>
  <si>
    <t>PROGRAM 1013</t>
  </si>
  <si>
    <t xml:space="preserve">Višak vlastitih prihoda </t>
  </si>
  <si>
    <t>Sredstva iz EU</t>
  </si>
  <si>
    <t xml:space="preserve">Izvršenje tekuće godine </t>
  </si>
  <si>
    <t>Indeks</t>
  </si>
  <si>
    <t xml:space="preserve">Izvršenje prethodne godine </t>
  </si>
  <si>
    <t xml:space="preserve">Plan tekuće godine </t>
  </si>
  <si>
    <t>Izvršenje prethodne godine</t>
  </si>
  <si>
    <t>Izvršenje tekuće godine</t>
  </si>
  <si>
    <t xml:space="preserve">UKUPNO PRIHODI </t>
  </si>
  <si>
    <t>1 Opći prihodi i primici</t>
  </si>
  <si>
    <t>11 Opći prihodi i primici</t>
  </si>
  <si>
    <t>3 Vlastiti prihodi</t>
  </si>
  <si>
    <t>31 Vlastiti prihodi</t>
  </si>
  <si>
    <t>UKUPNO RASHODI</t>
  </si>
  <si>
    <t>A) SAŽETAK RAČUNA PRIHODA I RASHODA</t>
  </si>
  <si>
    <t xml:space="preserve">                 IZVJEŠTAJ RAČUNA FINANCIRANJA PREMA EKONOMSKOJ KLASIFIKACIJI </t>
  </si>
  <si>
    <t>IZVJEŠTAJ RAČUNA FINANCIRANJA PREMA IZVORIMA FINANCIRANJA</t>
  </si>
  <si>
    <t>IZVJEŠTAJ O PRIHODIMA I RASHODIMA PREMA IZVORIMA FINANCIRANJA</t>
  </si>
  <si>
    <t xml:space="preserve">4 Prihodi za posbene namjene </t>
  </si>
  <si>
    <t>41 Prihodi za posbne namjene</t>
  </si>
  <si>
    <t>5 Pomoći</t>
  </si>
  <si>
    <t>6 Donacije</t>
  </si>
  <si>
    <t xml:space="preserve">61 Donacije </t>
  </si>
  <si>
    <t xml:space="preserve">57 Pomoći iz inozemstva i od subjekata unutar općeg proračuna </t>
  </si>
  <si>
    <t xml:space="preserve">5402 Sredstva iz EU </t>
  </si>
  <si>
    <t xml:space="preserve">VIŠAK PRIHODA KORIŠTEN ZA POKRIĆE RASHODA </t>
  </si>
  <si>
    <t>9 Rezultat</t>
  </si>
  <si>
    <t>92 Višak vlastitih prihoda</t>
  </si>
  <si>
    <t>RASHODI POSLOVANJA PREMA EKONOMSKOJ KLASIFIKACIJI</t>
  </si>
  <si>
    <t xml:space="preserve">A. RAČUN PRIHODA I RASHODA </t>
  </si>
  <si>
    <t>PRIHODI POSLOVANJA PREMA EKONOMSKOJ KLASIFIKACIJI</t>
  </si>
  <si>
    <t>B. RAČUN FINANCIRANJA</t>
  </si>
  <si>
    <t xml:space="preserve">B. RAČUN FINANCIRANJA </t>
  </si>
  <si>
    <t xml:space="preserve">Ostali nespomenuti prihodi 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</si>
  <si>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</si>
  <si>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</si>
  <si>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Kapitalne pomoći  proračunskim korisnicima iz proračuna koji im nije nadležan </t>
  </si>
  <si>
    <t xml:space="preserve">Prijenosi između proračunskih korisnika istog proračuna </t>
  </si>
  <si>
    <t>Tekući prijenosi između proračunskih korisnika istog proračuna</t>
  </si>
  <si>
    <t xml:space="preserve">Tekući prijenosi između proračunskih korisnika istog proračuna temeljem prijenosa EU sredstava </t>
  </si>
  <si>
    <t>Prihodi od  imovine</t>
  </si>
  <si>
    <t>Kamate na oročena sredstva i depozite po viđenju</t>
  </si>
  <si>
    <t>Prihodi po posebnim propisima</t>
  </si>
  <si>
    <t>Prihodi od upravnih i administrativnih pristojbu, pristojbi po posebnim propisima i naknada</t>
  </si>
  <si>
    <t xml:space="preserve">Prihodi od prodaje proizvoda i robe te pruženih usluga </t>
  </si>
  <si>
    <t>Prihodi od pruženih usluga</t>
  </si>
  <si>
    <t xml:space="preserve">Tekuće donacije </t>
  </si>
  <si>
    <t>Prihodi iz nadležnog proračuna za financiranje redovne djelatnosti proračunskih korisnika</t>
  </si>
  <si>
    <t xml:space="preserve">Prihodi iz nadležnog proračuna za financiranje rashoda poslovanja </t>
  </si>
  <si>
    <t>Prihodi iz nadležnog proračuna za financiranjerashoda za nabavu nefinancijske imovine</t>
  </si>
  <si>
    <t xml:space="preserve">Ostali prihodi </t>
  </si>
  <si>
    <t xml:space="preserve">Kapitalne donacije </t>
  </si>
  <si>
    <t>Plaće za redovan rad</t>
  </si>
  <si>
    <t>Plaće (Bruto)</t>
  </si>
  <si>
    <t xml:space="preserve">Ostali rashodi za zaposlene </t>
  </si>
  <si>
    <t>Doprinosi na plaće</t>
  </si>
  <si>
    <t xml:space="preserve">Doprinosi za obvezno zdravstveno osiguranje </t>
  </si>
  <si>
    <t>Naknade troškova zaposlenima</t>
  </si>
  <si>
    <t>Službena putovanja</t>
  </si>
  <si>
    <t>Naknade za prijevoz , za rad na terenu i odvojeni život</t>
  </si>
  <si>
    <t>Stručno usavršavanje zaposlenika</t>
  </si>
  <si>
    <t>Rashodi za materijal i energiju</t>
  </si>
  <si>
    <t xml:space="preserve">Uredski materijal i ostali materijalni rashodi </t>
  </si>
  <si>
    <t>Materijal i sirovine</t>
  </si>
  <si>
    <t>Energija</t>
  </si>
  <si>
    <t xml:space="preserve">Materijal i dijelovi za tekuće i investicijsko održavanje </t>
  </si>
  <si>
    <t>Sitni inventar i auto gume</t>
  </si>
  <si>
    <t>Službena, radna i zaštitna odjeća i obuća</t>
  </si>
  <si>
    <t xml:space="preserve">Rashodi za usluge </t>
  </si>
  <si>
    <t>Usluge telefona, pošte i prijevoza</t>
  </si>
  <si>
    <t>Usluge tekućegi investicijskog održavanja</t>
  </si>
  <si>
    <t>Usluge promidžbe i informiranja</t>
  </si>
  <si>
    <t>Komunalne usluge</t>
  </si>
  <si>
    <t>Zakupnine i najamnine</t>
  </si>
  <si>
    <t xml:space="preserve">Zdravstvene i veterinarske usluge </t>
  </si>
  <si>
    <t>Intelektualne i osobne usluge</t>
  </si>
  <si>
    <t>Računalne usluge</t>
  </si>
  <si>
    <t>Ostale usluge</t>
  </si>
  <si>
    <t xml:space="preserve">Ostali nespomenuti rashodi poslovanja </t>
  </si>
  <si>
    <t xml:space="preserve">Ostali financijski rashodi </t>
  </si>
  <si>
    <t>Bankarske usluge i usluge platnog prometa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</si>
  <si>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</si>
  <si>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</si>
  <si>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</si>
  <si>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</si>
  <si>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>Ostale naknade troškova zaposlenima</t>
  </si>
  <si>
    <t>Premije osiguranja</t>
  </si>
  <si>
    <t>Reprezentacija</t>
  </si>
  <si>
    <t>Članarine</t>
  </si>
  <si>
    <t>Pristojbe i naknade</t>
  </si>
  <si>
    <t>Troškovi sudskih postupaka</t>
  </si>
  <si>
    <t>Postrojenja i oprema</t>
  </si>
  <si>
    <t xml:space="preserve">Uredska oprema i namještaj </t>
  </si>
  <si>
    <t>Komunikacijska oprema</t>
  </si>
  <si>
    <t>Instrumenti, uređaji i strojevi</t>
  </si>
  <si>
    <t xml:space="preserve">Sportska i glazbena oprema </t>
  </si>
  <si>
    <t>Uređaji, strojevi i oprema za ostale namjene</t>
  </si>
  <si>
    <t>Knjige</t>
  </si>
  <si>
    <t xml:space="preserve">Knjige </t>
  </si>
  <si>
    <t>A 1012-01</t>
  </si>
  <si>
    <t>Materijalni rashodi škola-STANDARD</t>
  </si>
  <si>
    <t xml:space="preserve">3 Rashodi poslovanja </t>
  </si>
  <si>
    <t xml:space="preserve">32 Materijalni rashodi </t>
  </si>
  <si>
    <t>3211-Službena putovanja</t>
  </si>
  <si>
    <t>3212-Naknade za prijevoz na posao i s posla</t>
  </si>
  <si>
    <t>3213-Stručno usavršavanje zaposlenika</t>
  </si>
  <si>
    <t>3214- Ostale naknade troškova zaposlenima</t>
  </si>
  <si>
    <t>3221-Uredski materijal</t>
  </si>
  <si>
    <t>3223-Energija</t>
  </si>
  <si>
    <t xml:space="preserve">3222- Materijali i sirovine </t>
  </si>
  <si>
    <t>3224-Materijali i dijelovi za tekuć.i inves.održ.</t>
  </si>
  <si>
    <t>3225-Sitni inventar i auto gume</t>
  </si>
  <si>
    <t>3227- Službena, radna i zaštitna odjeća i obuća</t>
  </si>
  <si>
    <t>3231-Usluge telefona ,pošte i prijevoza</t>
  </si>
  <si>
    <t>3232-Usluge tekuć.i investic.održavanja</t>
  </si>
  <si>
    <t>3233- Usluge promidžbe i informiranja</t>
  </si>
  <si>
    <t>3234-Komunalne usluge</t>
  </si>
  <si>
    <t>3235-Zakupnine i najamnine</t>
  </si>
  <si>
    <t xml:space="preserve">3236- Zdravstvene usluge </t>
  </si>
  <si>
    <t>3237-Intelektualne i osobne usluge</t>
  </si>
  <si>
    <t>3238-Računalne usluge</t>
  </si>
  <si>
    <t>3239-Ostale usluge</t>
  </si>
  <si>
    <t>3292-Premije osiguranja</t>
  </si>
  <si>
    <t>3293-Reprezentacija</t>
  </si>
  <si>
    <t>3294-Članarine</t>
  </si>
  <si>
    <t>3299-Ostali nespom.rashodi poslovanja</t>
  </si>
  <si>
    <t>Financijski rashodi škola STANDARD</t>
  </si>
  <si>
    <t>34 Financijski rashodi</t>
  </si>
  <si>
    <t>3431-Bankarske usl.i isl.platnog prometa</t>
  </si>
  <si>
    <t>3433-Zatezne kamate</t>
  </si>
  <si>
    <t>A 1012-03</t>
  </si>
  <si>
    <t>4221-Uredska oprema i namještaj</t>
  </si>
  <si>
    <t>4226-Sportska i glazbena oprema</t>
  </si>
  <si>
    <t>4241-Knjige u knižnicama</t>
  </si>
  <si>
    <t>A 1012-09</t>
  </si>
  <si>
    <t>Rashodi za zaposlene -vlastiti i namjenski prihodi škola</t>
  </si>
  <si>
    <t>31-Plaće za zaposlene</t>
  </si>
  <si>
    <t>311-Plaće za zaposlene</t>
  </si>
  <si>
    <t>3111-Plaće za redovan rad</t>
  </si>
  <si>
    <t>312-Ostali rashodi za zaposlene</t>
  </si>
  <si>
    <t>3121-Ostali rashodi za zaposlene</t>
  </si>
  <si>
    <t>313-Doprinosi za zdravstveno osiguranje</t>
  </si>
  <si>
    <t>3132-Doprinosi za obavezno zdravstveno osiguranje</t>
  </si>
  <si>
    <t>32-Materijalni rashodi</t>
  </si>
  <si>
    <t xml:space="preserve">321- Naknada troškova zaposlenima </t>
  </si>
  <si>
    <t>3212-Naknade za prijevoz</t>
  </si>
  <si>
    <t xml:space="preserve">Materijalni rashodi- vlastiti i namjenski prihodi </t>
  </si>
  <si>
    <t xml:space="preserve">31- Rashodi za zaposlene </t>
  </si>
  <si>
    <t>321- Naknade troškova zaposlenima</t>
  </si>
  <si>
    <t>3213-Stručno usavršavanje zaposlnika</t>
  </si>
  <si>
    <t>322- Rashodi za materijal i energiju</t>
  </si>
  <si>
    <t>3222-Materijali i sirovine</t>
  </si>
  <si>
    <t>3223- Energija</t>
  </si>
  <si>
    <t>3224- Materijal i dijelovi za tek. i inv.održavanje</t>
  </si>
  <si>
    <t>3225-Sitan inventar</t>
  </si>
  <si>
    <t>3227- Radna odjeća i obuća</t>
  </si>
  <si>
    <t>323-Rashodi za usluge</t>
  </si>
  <si>
    <t>3231- Usluge telefona, pošte i prijevoza</t>
  </si>
  <si>
    <t>3232-Usluge tek.i inv.održavanja</t>
  </si>
  <si>
    <t>329-Ostali rashodi poslovanja</t>
  </si>
  <si>
    <t>3293-Reprezenztacija</t>
  </si>
  <si>
    <t>3299- Ostali nespomenutu rashodi</t>
  </si>
  <si>
    <t>34-Ostali financijski rashodi</t>
  </si>
  <si>
    <t>3433- Zatezne kamate</t>
  </si>
  <si>
    <t>37-Naknade građanima i kućanstvima</t>
  </si>
  <si>
    <t>3712-Naknade građanima i kućanstvima u naravi</t>
  </si>
  <si>
    <t>37- Naknade građanima i kućanstvima</t>
  </si>
  <si>
    <t>322-Rashodi za materijal i energiju</t>
  </si>
  <si>
    <t>323- Rashodi za usluge</t>
  </si>
  <si>
    <t>3237- Intelektualne i osobne usluge</t>
  </si>
  <si>
    <t xml:space="preserve">3239-Ostale usluge </t>
  </si>
  <si>
    <t>329- Ostali nespomenuti rashodi poslovanja</t>
  </si>
  <si>
    <t>3293- Reprezentacija</t>
  </si>
  <si>
    <t>3299-Ostali nespomenuti rashodi poslovanja</t>
  </si>
  <si>
    <t xml:space="preserve">37- Ostale naknade građanima i kućanstvima </t>
  </si>
  <si>
    <t xml:space="preserve">372 - Ostale naknade građanima i kućanstvima </t>
  </si>
  <si>
    <t xml:space="preserve">3721- Naknada građanima i kućanstvima u novcu </t>
  </si>
  <si>
    <t>3722- Naknada građanima i kućanstvima u naravi</t>
  </si>
  <si>
    <t>3 Rashodi poslovanja</t>
  </si>
  <si>
    <t>321- Naknada troškova zaposlenima</t>
  </si>
  <si>
    <t>3211- Sužbena putovanja</t>
  </si>
  <si>
    <t xml:space="preserve">3221-Uredski materijal </t>
  </si>
  <si>
    <t>3225- Sitan inventar</t>
  </si>
  <si>
    <t>3231 Usluge telefon, pošte i prijevoza</t>
  </si>
  <si>
    <t xml:space="preserve">A 1012-12 </t>
  </si>
  <si>
    <t xml:space="preserve">Opremanje škola -vlastiti i namjenski prihodi </t>
  </si>
  <si>
    <t>4222-Komunikacijska oprema</t>
  </si>
  <si>
    <t>4225-Instrumenti, uređaji i strojevi</t>
  </si>
  <si>
    <t>4227-Uređaji, strojevi i oprema za ostale namjene</t>
  </si>
  <si>
    <t>4211-Uredska oprema i namještaj</t>
  </si>
  <si>
    <t>A 1013-06</t>
  </si>
  <si>
    <t xml:space="preserve">Produženi boravak </t>
  </si>
  <si>
    <t>313-Doprinosi za zdravstveno osiguranje osiguranje</t>
  </si>
  <si>
    <t>3131-Doprinosi za obavezno zdravstveno osiguranje osiguranje</t>
  </si>
  <si>
    <t>3722-Naknade građanima i kućanstvima u naravi</t>
  </si>
  <si>
    <t>3222-Materijali  i sirovine</t>
  </si>
  <si>
    <t>A 1013-17</t>
  </si>
  <si>
    <t xml:space="preserve">Program predškole </t>
  </si>
  <si>
    <t>31-Rashodi za zaposlene</t>
  </si>
  <si>
    <t xml:space="preserve">313- Doprinosi za zdravstveno oisguranje </t>
  </si>
  <si>
    <t xml:space="preserve">3132- Doprinosi za obavezno  zdravstveno oisguranje </t>
  </si>
  <si>
    <t xml:space="preserve">Indeks </t>
  </si>
  <si>
    <t>4511- Dodatna ulaganja u građ. objektima</t>
  </si>
  <si>
    <t xml:space="preserve">343- Ostali financijski rashodi </t>
  </si>
  <si>
    <t>3722- Naknade građanima i kućanstvima u naravi</t>
  </si>
  <si>
    <t xml:space="preserve">3212- Naknade za prijevoz, za rad na terenu i odvojen život </t>
  </si>
  <si>
    <t xml:space="preserve">321- Nakande troškova zaposlenima </t>
  </si>
  <si>
    <t>3295- Pristojbe i naknade</t>
  </si>
  <si>
    <t xml:space="preserve">422 Postrojenja i oprema </t>
  </si>
  <si>
    <t xml:space="preserve">424 Knjige </t>
  </si>
  <si>
    <t>321-Naknade troškova zaposlenicima</t>
  </si>
  <si>
    <t xml:space="preserve">312- Ostali rashodi za zaposlene </t>
  </si>
  <si>
    <t xml:space="preserve">3121- Ostali rashodi za zaposlene </t>
  </si>
  <si>
    <t xml:space="preserve">322-Materijalni rashodi </t>
  </si>
  <si>
    <t>329-Ostale usluge</t>
  </si>
  <si>
    <t xml:space="preserve">4 Rashodi za nabavu nefinancijske imovine </t>
  </si>
  <si>
    <t>42 Rashodi za nabavu proizvedene dugotrajne imovine</t>
  </si>
  <si>
    <t>422-Postrojenja i oprema</t>
  </si>
  <si>
    <t>45- Dodatna ulaganja na građ.objektima</t>
  </si>
  <si>
    <t xml:space="preserve">32- Materijalni rashodi </t>
  </si>
  <si>
    <t xml:space="preserve">31 Rashodi za zaposlene </t>
  </si>
  <si>
    <t>3-Rashodi poslovanja</t>
  </si>
  <si>
    <t xml:space="preserve">37-Ostale naknade građanima i kućanstvima </t>
  </si>
  <si>
    <t>422 Postrojenja i oprema</t>
  </si>
  <si>
    <t xml:space="preserve">Izvorni plan </t>
  </si>
  <si>
    <t>Plan tekuće godine</t>
  </si>
  <si>
    <t>PRIHODI POSLOVANJA</t>
  </si>
  <si>
    <t>PRIHODI OD PRODAJE NEFINANCIJSKE IMOVINE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</si>
  <si>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</si>
  <si>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</si>
  <si>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</si>
  <si>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</si>
  <si>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</si>
  <si>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</si>
  <si>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</si>
  <si>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</si>
  <si>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329-Ostali nespom.rashodi</t>
  </si>
  <si>
    <t>3295-Novčana naknada za nezap.inv.</t>
  </si>
  <si>
    <t>Naknade za rad predstavničkih i izvršnih tijela</t>
  </si>
  <si>
    <t>5=4/2*100</t>
  </si>
  <si>
    <t>6=4/3*100</t>
  </si>
  <si>
    <t>PRIHODI/RASHODI</t>
  </si>
  <si>
    <t>3225-sitni inventar i auto gume</t>
  </si>
  <si>
    <t>3295-sudske pristojbe</t>
  </si>
  <si>
    <t>3291-Naknade članovima povjerenstva</t>
  </si>
  <si>
    <t>3221- Uredski materijal i ostali materijalni rashodi</t>
  </si>
  <si>
    <t xml:space="preserve">GODIŠNJI IZVJEŠTAJ O IZVRŠENJU FINANCIJSKOG PLANA ZA 2024. GODINU
</t>
  </si>
  <si>
    <t>GODIŠNJI IZVJEŠTAJ O IZVRŠENJU FINANCIJSKOG PLANA ZA 2024. GODINU</t>
  </si>
  <si>
    <t>GODIŠNJI IZVJEŠTAJ O IZVRŠENJU FINANCIJSKOG PLANA ZA 2024.g.</t>
  </si>
  <si>
    <t>3296-Troškovi sudskih postupaka</t>
  </si>
  <si>
    <t xml:space="preserve">Donacije i ostali rashodi </t>
  </si>
  <si>
    <t>Oprema za održavanje i zaštitu</t>
  </si>
  <si>
    <t>Rashodi za dodatna ulaganja na nefinancijskoj imovini</t>
  </si>
  <si>
    <t xml:space="preserve">Dodatna ulaganja na građevinskim objektima </t>
  </si>
  <si>
    <t xml:space="preserve">38- Donacije i ostali rashodi </t>
  </si>
  <si>
    <t>381-Tekuće donacije</t>
  </si>
  <si>
    <t xml:space="preserve">3812-Tekuće donacije u naravi </t>
  </si>
  <si>
    <t xml:space="preserve">4221- Uredska oprema i namještaj </t>
  </si>
  <si>
    <t xml:space="preserve">Škola puna pogućnosti </t>
  </si>
  <si>
    <t>Ostale potpore unutar opće države</t>
  </si>
  <si>
    <t>Ostale tekuće potpore unutar opće države</t>
  </si>
  <si>
    <t xml:space="preserve">Ostale tekuće donacije u naravi </t>
  </si>
  <si>
    <t>Tekuće donacije</t>
  </si>
  <si>
    <t>3238 Računalne usluge</t>
  </si>
  <si>
    <t xml:space="preserve">3221-Ostali materijal za potrebe redovnog poslovanja </t>
  </si>
  <si>
    <t>4223-Oprema za održavanje i zaštitu</t>
  </si>
  <si>
    <t xml:space="preserve">372-Ograđanima i kućanstvima iz proračuna </t>
  </si>
  <si>
    <t>4227- Uređaji, strojevi i oprema za ostale namjene</t>
  </si>
  <si>
    <t>451- Dodatna ulaganja na građ.objektima</t>
  </si>
  <si>
    <t>3291-naknade za rad predstavničkih i izvršnih tijela</t>
  </si>
  <si>
    <t>A 1012-05</t>
  </si>
  <si>
    <t>Rashodi za zaposlene i materijalni rashodi- IZVANSTANDARD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</si>
</sst>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Verdana"/>
      <family val="2"/>
      <charset val="238"/>
    </font>
    <font>
      <b/>
      <sz val="14"/>
      <color rgb="FF00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Verdana"/>
      <family val="2"/>
      <charset val="238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u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5" fillId="0" borderId="0"/>
    <xf numFmtId="0" fontId="7" fillId="0" borderId="0"/>
    <xf numFmtId="0" fontId="3" fillId="0" borderId="0"/>
    <xf numFmtId="0" fontId="7" fillId="0" borderId="0"/>
  </cellStyleXfs>
  <cellXfs count="42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>
      <alignment horizontal="left" vertical="center"/>
    </xf>
    <xf numFmtId="3" fontId="0" fillId="0" borderId="0" xfId="0" applyNumberFormat="1"/>
    <xf numFmtId="0" fontId="9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 applyProtection="1">
      <alignment vertical="center"/>
    </xf>
    <xf numFmtId="0" fontId="7" fillId="0" borderId="3" xfId="0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Alignment="1"/>
    <xf numFmtId="0" fontId="20" fillId="0" borderId="0" xfId="0" applyFont="1" applyAlignment="1"/>
    <xf numFmtId="0" fontId="19" fillId="0" borderId="0" xfId="0" applyFont="1" applyAlignment="1">
      <alignment wrapText="1"/>
    </xf>
    <xf numFmtId="0" fontId="7" fillId="2" borderId="3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Border="1"/>
    <xf numFmtId="0" fontId="21" fillId="0" borderId="3" xfId="0" applyFont="1" applyBorder="1"/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left"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8" fillId="2" borderId="3" xfId="0" quotePrefix="1" applyNumberFormat="1" applyFont="1" applyFill="1" applyBorder="1" applyAlignment="1">
      <alignment horizontal="left" vertical="center"/>
    </xf>
    <xf numFmtId="2" fontId="9" fillId="5" borderId="3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center"/>
    </xf>
    <xf numFmtId="4" fontId="6" fillId="6" borderId="3" xfId="0" applyNumberFormat="1" applyFont="1" applyFill="1" applyBorder="1" applyAlignment="1">
      <alignment horizontal="center"/>
    </xf>
    <xf numFmtId="4" fontId="16" fillId="2" borderId="3" xfId="0" applyNumberFormat="1" applyFont="1" applyFill="1" applyBorder="1" applyAlignment="1">
      <alignment horizontal="right"/>
    </xf>
    <xf numFmtId="0" fontId="22" fillId="2" borderId="3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2" fontId="9" fillId="7" borderId="3" xfId="0" applyNumberFormat="1" applyFont="1" applyFill="1" applyBorder="1" applyAlignment="1">
      <alignment horizontal="left" vertical="center" wrapText="1"/>
    </xf>
    <xf numFmtId="4" fontId="6" fillId="7" borderId="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center"/>
    </xf>
    <xf numFmtId="4" fontId="14" fillId="2" borderId="3" xfId="0" applyNumberFormat="1" applyFont="1" applyFill="1" applyBorder="1" applyAlignment="1">
      <alignment horizontal="center"/>
    </xf>
    <xf numFmtId="2" fontId="8" fillId="2" borderId="3" xfId="0" quotePrefix="1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2" fontId="7" fillId="2" borderId="6" xfId="0" quotePrefix="1" applyNumberFormat="1" applyFont="1" applyFill="1" applyBorder="1" applyAlignment="1">
      <alignment horizontal="left" vertical="center"/>
    </xf>
    <xf numFmtId="2" fontId="7" fillId="2" borderId="6" xfId="0" applyNumberFormat="1" applyFont="1" applyFill="1" applyBorder="1" applyAlignment="1">
      <alignment horizontal="left" vertical="center" wrapText="1"/>
    </xf>
    <xf numFmtId="2" fontId="0" fillId="0" borderId="6" xfId="0" applyNumberFormat="1" applyBorder="1"/>
    <xf numFmtId="2" fontId="7" fillId="2" borderId="0" xfId="0" quotePrefix="1" applyNumberFormat="1" applyFont="1" applyFill="1" applyBorder="1" applyAlignment="1">
      <alignment horizontal="left" vertical="center"/>
    </xf>
    <xf numFmtId="2" fontId="7" fillId="2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Border="1"/>
    <xf numFmtId="2" fontId="9" fillId="2" borderId="3" xfId="0" applyNumberFormat="1" applyFont="1" applyFill="1" applyBorder="1" applyAlignment="1">
      <alignment horizontal="left" vertical="center" wrapText="1"/>
    </xf>
    <xf numFmtId="2" fontId="9" fillId="2" borderId="3" xfId="0" quotePrefix="1" applyNumberFormat="1" applyFont="1" applyFill="1" applyBorder="1" applyAlignment="1">
      <alignment horizontal="left" vertical="center"/>
    </xf>
    <xf numFmtId="0" fontId="26" fillId="5" borderId="10" xfId="0" applyFont="1" applyFill="1" applyBorder="1" applyAlignment="1">
      <alignment horizontal="left" wrapText="1"/>
    </xf>
    <xf numFmtId="0" fontId="27" fillId="5" borderId="11" xfId="0" applyFont="1" applyFill="1" applyBorder="1" applyAlignment="1">
      <alignment horizontal="left" wrapText="1"/>
    </xf>
    <xf numFmtId="4" fontId="27" fillId="5" borderId="13" xfId="0" applyNumberFormat="1" applyFont="1" applyFill="1" applyBorder="1" applyAlignment="1">
      <alignment horizontal="right" wrapText="1"/>
    </xf>
    <xf numFmtId="4" fontId="27" fillId="5" borderId="3" xfId="0" applyNumberFormat="1" applyFont="1" applyFill="1" applyBorder="1" applyAlignment="1">
      <alignment horizontal="right" wrapText="1"/>
    </xf>
    <xf numFmtId="4" fontId="28" fillId="5" borderId="3" xfId="0" applyNumberFormat="1" applyFont="1" applyFill="1" applyBorder="1" applyAlignment="1">
      <alignment horizontal="right" wrapText="1"/>
    </xf>
    <xf numFmtId="4" fontId="28" fillId="0" borderId="3" xfId="0" applyNumberFormat="1" applyFont="1" applyFill="1" applyBorder="1" applyAlignment="1">
      <alignment horizontal="right" wrapText="1"/>
    </xf>
    <xf numFmtId="0" fontId="26" fillId="0" borderId="10" xfId="0" applyFont="1" applyFill="1" applyBorder="1" applyAlignment="1">
      <alignment horizontal="left" wrapText="1"/>
    </xf>
    <xf numFmtId="0" fontId="27" fillId="0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horizontal="left" wrapText="1"/>
    </xf>
    <xf numFmtId="4" fontId="27" fillId="0" borderId="13" xfId="0" applyNumberFormat="1" applyFont="1" applyFill="1" applyBorder="1" applyAlignment="1">
      <alignment horizontal="right" wrapText="1"/>
    </xf>
    <xf numFmtId="4" fontId="27" fillId="0" borderId="3" xfId="0" applyNumberFormat="1" applyFont="1" applyFill="1" applyBorder="1" applyAlignment="1">
      <alignment horizontal="right" wrapText="1"/>
    </xf>
    <xf numFmtId="0" fontId="23" fillId="0" borderId="3" xfId="0" applyFont="1" applyBorder="1" applyAlignment="1">
      <alignment horizontal="left"/>
    </xf>
    <xf numFmtId="0" fontId="27" fillId="8" borderId="12" xfId="0" applyFont="1" applyFill="1" applyBorder="1" applyAlignment="1">
      <alignment horizontal="left" wrapText="1"/>
    </xf>
    <xf numFmtId="4" fontId="27" fillId="0" borderId="14" xfId="0" applyNumberFormat="1" applyFont="1" applyFill="1" applyBorder="1" applyAlignment="1">
      <alignment horizontal="right" wrapText="1"/>
    </xf>
    <xf numFmtId="0" fontId="23" fillId="0" borderId="3" xfId="0" applyFont="1" applyBorder="1" applyAlignment="1">
      <alignment horizontal="left" wrapText="1"/>
    </xf>
    <xf numFmtId="0" fontId="30" fillId="8" borderId="12" xfId="0" applyFont="1" applyFill="1" applyBorder="1" applyAlignment="1">
      <alignment horizontal="left" wrapText="1"/>
    </xf>
    <xf numFmtId="4" fontId="30" fillId="0" borderId="14" xfId="0" applyNumberFormat="1" applyFont="1" applyFill="1" applyBorder="1" applyAlignment="1">
      <alignment horizontal="right" wrapText="1"/>
    </xf>
    <xf numFmtId="4" fontId="30" fillId="0" borderId="3" xfId="0" applyNumberFormat="1" applyFont="1" applyFill="1" applyBorder="1" applyAlignment="1">
      <alignment horizontal="right" wrapText="1"/>
    </xf>
    <xf numFmtId="4" fontId="31" fillId="0" borderId="3" xfId="0" applyNumberFormat="1" applyFont="1" applyFill="1" applyBorder="1" applyAlignment="1">
      <alignment horizontal="right" wrapText="1"/>
    </xf>
    <xf numFmtId="0" fontId="23" fillId="0" borderId="3" xfId="0" applyFont="1" applyBorder="1"/>
    <xf numFmtId="0" fontId="33" fillId="0" borderId="3" xfId="0" applyFont="1" applyBorder="1"/>
    <xf numFmtId="0" fontId="26" fillId="0" borderId="3" xfId="0" applyFont="1" applyFill="1" applyBorder="1" applyAlignment="1">
      <alignment horizontal="left"/>
    </xf>
    <xf numFmtId="0" fontId="23" fillId="0" borderId="3" xfId="0" applyFont="1" applyFill="1" applyBorder="1"/>
    <xf numFmtId="4" fontId="34" fillId="0" borderId="3" xfId="0" applyNumberFormat="1" applyFont="1" applyFill="1" applyBorder="1" applyAlignment="1">
      <alignment horizontal="right" wrapText="1"/>
    </xf>
    <xf numFmtId="0" fontId="27" fillId="8" borderId="15" xfId="0" applyFont="1" applyFill="1" applyBorder="1" applyAlignment="1">
      <alignment horizontal="left" wrapText="1"/>
    </xf>
    <xf numFmtId="4" fontId="27" fillId="0" borderId="16" xfId="0" applyNumberFormat="1" applyFont="1" applyFill="1" applyBorder="1" applyAlignment="1">
      <alignment horizontal="right" wrapText="1"/>
    </xf>
    <xf numFmtId="4" fontId="27" fillId="0" borderId="17" xfId="0" applyNumberFormat="1" applyFont="1" applyFill="1" applyBorder="1" applyAlignment="1">
      <alignment horizontal="right" wrapText="1"/>
    </xf>
    <xf numFmtId="4" fontId="31" fillId="0" borderId="17" xfId="0" applyNumberFormat="1" applyFont="1" applyFill="1" applyBorder="1" applyAlignment="1">
      <alignment horizontal="right" wrapText="1"/>
    </xf>
    <xf numFmtId="0" fontId="23" fillId="0" borderId="17" xfId="0" applyFont="1" applyFill="1" applyBorder="1"/>
    <xf numFmtId="0" fontId="30" fillId="8" borderId="3" xfId="0" applyFont="1" applyFill="1" applyBorder="1" applyAlignment="1">
      <alignment horizontal="left" wrapText="1"/>
    </xf>
    <xf numFmtId="0" fontId="23" fillId="0" borderId="10" xfId="0" applyFont="1" applyBorder="1"/>
    <xf numFmtId="0" fontId="27" fillId="0" borderId="3" xfId="0" applyFont="1" applyFill="1" applyBorder="1" applyAlignment="1">
      <alignment horizontal="left" wrapText="1"/>
    </xf>
    <xf numFmtId="0" fontId="27" fillId="8" borderId="11" xfId="0" applyFont="1" applyFill="1" applyBorder="1" applyAlignment="1">
      <alignment horizontal="left" wrapText="1"/>
    </xf>
    <xf numFmtId="4" fontId="27" fillId="0" borderId="10" xfId="0" applyNumberFormat="1" applyFont="1" applyFill="1" applyBorder="1" applyAlignment="1">
      <alignment horizontal="right" wrapText="1"/>
    </xf>
    <xf numFmtId="0" fontId="26" fillId="0" borderId="3" xfId="0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0" fontId="27" fillId="0" borderId="15" xfId="0" applyFont="1" applyFill="1" applyBorder="1" applyAlignment="1">
      <alignment horizontal="left" wrapText="1"/>
    </xf>
    <xf numFmtId="0" fontId="27" fillId="0" borderId="4" xfId="0" applyFont="1" applyFill="1" applyBorder="1" applyAlignment="1">
      <alignment horizontal="left" wrapText="1"/>
    </xf>
    <xf numFmtId="0" fontId="23" fillId="0" borderId="3" xfId="0" applyFont="1" applyFill="1" applyBorder="1" applyAlignment="1">
      <alignment horizontal="left" wrapText="1"/>
    </xf>
    <xf numFmtId="4" fontId="30" fillId="0" borderId="17" xfId="0" applyNumberFormat="1" applyFont="1" applyFill="1" applyBorder="1" applyAlignment="1">
      <alignment horizontal="right" wrapText="1"/>
    </xf>
    <xf numFmtId="0" fontId="30" fillId="8" borderId="15" xfId="0" applyFont="1" applyFill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4" fontId="36" fillId="0" borderId="3" xfId="0" applyNumberFormat="1" applyFont="1" applyFill="1" applyBorder="1" applyAlignment="1">
      <alignment horizontal="right" wrapText="1"/>
    </xf>
    <xf numFmtId="4" fontId="37" fillId="0" borderId="3" xfId="0" applyNumberFormat="1" applyFont="1" applyFill="1" applyBorder="1" applyAlignment="1">
      <alignment horizontal="right" wrapText="1"/>
    </xf>
    <xf numFmtId="4" fontId="28" fillId="0" borderId="17" xfId="0" applyNumberFormat="1" applyFont="1" applyFill="1" applyBorder="1" applyAlignment="1">
      <alignment horizontal="right" wrapText="1"/>
    </xf>
    <xf numFmtId="0" fontId="26" fillId="5" borderId="17" xfId="0" applyFont="1" applyFill="1" applyBorder="1" applyAlignment="1">
      <alignment horizontal="left"/>
    </xf>
    <xf numFmtId="0" fontId="27" fillId="5" borderId="15" xfId="0" applyFont="1" applyFill="1" applyBorder="1" applyAlignment="1">
      <alignment horizontal="left" wrapText="1"/>
    </xf>
    <xf numFmtId="4" fontId="27" fillId="5" borderId="16" xfId="0" applyNumberFormat="1" applyFont="1" applyFill="1" applyBorder="1" applyAlignment="1">
      <alignment horizontal="right" wrapText="1"/>
    </xf>
    <xf numFmtId="4" fontId="32" fillId="0" borderId="3" xfId="0" applyNumberFormat="1" applyFont="1" applyFill="1" applyBorder="1" applyAlignment="1">
      <alignment horizontal="right" wrapText="1"/>
    </xf>
    <xf numFmtId="0" fontId="30" fillId="0" borderId="0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left" wrapText="1"/>
    </xf>
    <xf numFmtId="0" fontId="30" fillId="0" borderId="12" xfId="0" applyFont="1" applyFill="1" applyBorder="1" applyAlignment="1">
      <alignment horizontal="left" wrapText="1"/>
    </xf>
    <xf numFmtId="0" fontId="30" fillId="0" borderId="15" xfId="0" applyFont="1" applyFill="1" applyBorder="1" applyAlignment="1">
      <alignment horizontal="left" wrapText="1"/>
    </xf>
    <xf numFmtId="0" fontId="26" fillId="5" borderId="17" xfId="0" applyFont="1" applyFill="1" applyBorder="1"/>
    <xf numFmtId="4" fontId="27" fillId="5" borderId="17" xfId="0" applyNumberFormat="1" applyFont="1" applyFill="1" applyBorder="1" applyAlignment="1">
      <alignment horizontal="right" wrapText="1"/>
    </xf>
    <xf numFmtId="0" fontId="35" fillId="0" borderId="10" xfId="0" applyFont="1" applyBorder="1" applyAlignment="1">
      <alignment horizontal="left"/>
    </xf>
    <xf numFmtId="0" fontId="23" fillId="0" borderId="17" xfId="0" applyFont="1" applyBorder="1"/>
    <xf numFmtId="0" fontId="30" fillId="0" borderId="17" xfId="0" applyFont="1" applyFill="1" applyBorder="1" applyAlignment="1">
      <alignment horizontal="left" wrapText="1"/>
    </xf>
    <xf numFmtId="4" fontId="34" fillId="0" borderId="17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4" fontId="37" fillId="5" borderId="3" xfId="0" applyNumberFormat="1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0" fontId="30" fillId="8" borderId="14" xfId="0" applyFont="1" applyFill="1" applyBorder="1" applyAlignment="1">
      <alignment horizontal="left" wrapText="1"/>
    </xf>
    <xf numFmtId="0" fontId="35" fillId="0" borderId="19" xfId="0" applyFont="1" applyFill="1" applyBorder="1" applyAlignment="1">
      <alignment horizontal="left"/>
    </xf>
    <xf numFmtId="4" fontId="27" fillId="5" borderId="10" xfId="0" applyNumberFormat="1" applyFont="1" applyFill="1" applyBorder="1" applyAlignment="1">
      <alignment horizontal="right" wrapText="1"/>
    </xf>
    <xf numFmtId="4" fontId="28" fillId="5" borderId="10" xfId="0" applyNumberFormat="1" applyFont="1" applyFill="1" applyBorder="1" applyAlignment="1">
      <alignment horizontal="right" wrapText="1"/>
    </xf>
    <xf numFmtId="0" fontId="26" fillId="5" borderId="20" xfId="0" applyFont="1" applyFill="1" applyBorder="1" applyAlignment="1">
      <alignment horizontal="left"/>
    </xf>
    <xf numFmtId="0" fontId="27" fillId="5" borderId="7" xfId="0" applyFont="1" applyFill="1" applyBorder="1" applyAlignment="1">
      <alignment horizontal="left" wrapText="1"/>
    </xf>
    <xf numFmtId="4" fontId="28" fillId="5" borderId="9" xfId="0" applyNumberFormat="1" applyFont="1" applyFill="1" applyBorder="1" applyAlignment="1">
      <alignment horizontal="left" wrapText="1"/>
    </xf>
    <xf numFmtId="0" fontId="26" fillId="5" borderId="20" xfId="0" applyFont="1" applyFill="1" applyBorder="1"/>
    <xf numFmtId="0" fontId="27" fillId="5" borderId="21" xfId="0" applyFont="1" applyFill="1" applyBorder="1" applyAlignment="1">
      <alignment horizontal="left" wrapText="1"/>
    </xf>
    <xf numFmtId="4" fontId="27" fillId="5" borderId="8" xfId="0" applyNumberFormat="1" applyFont="1" applyFill="1" applyBorder="1" applyAlignment="1">
      <alignment horizontal="right" wrapText="1"/>
    </xf>
    <xf numFmtId="4" fontId="27" fillId="5" borderId="7" xfId="0" applyNumberFormat="1" applyFont="1" applyFill="1" applyBorder="1" applyAlignment="1">
      <alignment horizontal="right" wrapText="1"/>
    </xf>
    <xf numFmtId="4" fontId="28" fillId="5" borderId="9" xfId="0" applyNumberFormat="1" applyFont="1" applyFill="1" applyBorder="1" applyAlignment="1">
      <alignment horizontal="right" wrapText="1"/>
    </xf>
    <xf numFmtId="4" fontId="30" fillId="0" borderId="16" xfId="0" applyNumberFormat="1" applyFont="1" applyFill="1" applyBorder="1" applyAlignment="1">
      <alignment horizontal="right" wrapText="1"/>
    </xf>
    <xf numFmtId="0" fontId="23" fillId="0" borderId="17" xfId="0" applyFont="1" applyBorder="1" applyAlignment="1">
      <alignment horizontal="left" wrapText="1"/>
    </xf>
    <xf numFmtId="4" fontId="34" fillId="0" borderId="16" xfId="0" applyNumberFormat="1" applyFont="1" applyFill="1" applyBorder="1" applyAlignment="1">
      <alignment horizontal="right" wrapText="1"/>
    </xf>
    <xf numFmtId="4" fontId="36" fillId="0" borderId="14" xfId="0" applyNumberFormat="1" applyFont="1" applyFill="1" applyBorder="1" applyAlignment="1">
      <alignment horizontal="right" wrapText="1"/>
    </xf>
    <xf numFmtId="0" fontId="30" fillId="8" borderId="11" xfId="0" applyFont="1" applyFill="1" applyBorder="1" applyAlignment="1">
      <alignment horizontal="left" wrapText="1"/>
    </xf>
    <xf numFmtId="4" fontId="6" fillId="2" borderId="3" xfId="0" applyNumberFormat="1" applyFont="1" applyFill="1" applyBorder="1" applyAlignment="1">
      <alignment horizontal="right"/>
    </xf>
    <xf numFmtId="2" fontId="9" fillId="5" borderId="3" xfId="0" applyNumberFormat="1" applyFont="1" applyFill="1" applyBorder="1" applyAlignment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 applyProtection="1">
      <alignment horizontal="right" wrapText="1"/>
    </xf>
    <xf numFmtId="4" fontId="1" fillId="7" borderId="3" xfId="0" applyNumberFormat="1" applyFont="1" applyFill="1" applyBorder="1"/>
    <xf numFmtId="4" fontId="32" fillId="0" borderId="17" xfId="0" applyNumberFormat="1" applyFont="1" applyFill="1" applyBorder="1" applyAlignment="1">
      <alignment horizontal="right" wrapText="1"/>
    </xf>
    <xf numFmtId="0" fontId="27" fillId="0" borderId="17" xfId="0" applyFont="1" applyFill="1" applyBorder="1" applyAlignment="1">
      <alignment horizontal="left" wrapText="1"/>
    </xf>
    <xf numFmtId="4" fontId="36" fillId="0" borderId="17" xfId="0" applyNumberFormat="1" applyFont="1" applyFill="1" applyBorder="1" applyAlignment="1">
      <alignment horizontal="right" wrapText="1"/>
    </xf>
    <xf numFmtId="0" fontId="23" fillId="0" borderId="0" xfId="0" applyFont="1" applyBorder="1" applyAlignment="1">
      <alignment horizontal="left" wrapText="1"/>
    </xf>
    <xf numFmtId="2" fontId="0" fillId="0" borderId="0" xfId="0" applyNumberFormat="1"/>
    <xf numFmtId="4" fontId="30" fillId="0" borderId="10" xfId="0" applyNumberFormat="1" applyFont="1" applyFill="1" applyBorder="1" applyAlignment="1">
      <alignment horizontal="right" wrapText="1"/>
    </xf>
    <xf numFmtId="0" fontId="0" fillId="0" borderId="0" xfId="0" applyFill="1"/>
    <xf numFmtId="0" fontId="29" fillId="0" borderId="10" xfId="0" applyFont="1" applyFill="1" applyBorder="1" applyAlignment="1">
      <alignment horizontal="left" wrapText="1"/>
    </xf>
    <xf numFmtId="0" fontId="28" fillId="0" borderId="11" xfId="0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left" wrapText="1"/>
    </xf>
    <xf numFmtId="4" fontId="28" fillId="0" borderId="13" xfId="0" applyNumberFormat="1" applyFont="1" applyFill="1" applyBorder="1" applyAlignment="1">
      <alignment horizontal="right" wrapText="1"/>
    </xf>
    <xf numFmtId="3" fontId="0" fillId="0" borderId="0" xfId="0" applyNumberFormat="1" applyFill="1"/>
    <xf numFmtId="0" fontId="29" fillId="0" borderId="10" xfId="0" applyFont="1" applyFill="1" applyBorder="1" applyAlignment="1">
      <alignment horizontal="left"/>
    </xf>
    <xf numFmtId="4" fontId="28" fillId="0" borderId="10" xfId="0" applyNumberFormat="1" applyFont="1" applyFill="1" applyBorder="1" applyAlignment="1">
      <alignment horizontal="right" wrapText="1"/>
    </xf>
    <xf numFmtId="0" fontId="29" fillId="0" borderId="3" xfId="0" applyFont="1" applyFill="1" applyBorder="1" applyAlignment="1">
      <alignment horizontal="left"/>
    </xf>
    <xf numFmtId="4" fontId="28" fillId="0" borderId="14" xfId="0" applyNumberFormat="1" applyFont="1" applyFill="1" applyBorder="1" applyAlignment="1">
      <alignment horizontal="right" wrapText="1"/>
    </xf>
    <xf numFmtId="0" fontId="26" fillId="0" borderId="10" xfId="0" applyFont="1" applyFill="1" applyBorder="1" applyAlignment="1">
      <alignment horizontal="left"/>
    </xf>
    <xf numFmtId="4" fontId="27" fillId="0" borderId="14" xfId="0" applyNumberFormat="1" applyFont="1" applyFill="1" applyBorder="1" applyAlignment="1">
      <alignment horizontal="left" wrapText="1"/>
    </xf>
    <xf numFmtId="4" fontId="28" fillId="0" borderId="3" xfId="0" applyNumberFormat="1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left" wrapText="1"/>
    </xf>
    <xf numFmtId="4" fontId="30" fillId="0" borderId="19" xfId="0" applyNumberFormat="1" applyFont="1" applyFill="1" applyBorder="1" applyAlignment="1">
      <alignment horizontal="right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4" fontId="27" fillId="0" borderId="1" xfId="0" applyNumberFormat="1" applyFont="1" applyFill="1" applyBorder="1" applyAlignment="1">
      <alignment horizontal="right" wrapText="1"/>
    </xf>
    <xf numFmtId="4" fontId="30" fillId="0" borderId="23" xfId="0" applyNumberFormat="1" applyFont="1" applyFill="1" applyBorder="1" applyAlignment="1">
      <alignment horizontal="right" wrapText="1"/>
    </xf>
    <xf numFmtId="4" fontId="30" fillId="5" borderId="22" xfId="0" applyNumberFormat="1" applyFont="1" applyFill="1" applyBorder="1" applyAlignment="1">
      <alignment horizontal="left" wrapText="1"/>
    </xf>
    <xf numFmtId="4" fontId="28" fillId="0" borderId="1" xfId="0" applyNumberFormat="1" applyFont="1" applyFill="1" applyBorder="1" applyAlignment="1">
      <alignment horizontal="right" wrapText="1"/>
    </xf>
    <xf numFmtId="4" fontId="27" fillId="0" borderId="23" xfId="0" applyNumberFormat="1" applyFont="1" applyFill="1" applyBorder="1" applyAlignment="1">
      <alignment horizontal="right" wrapText="1"/>
    </xf>
    <xf numFmtId="0" fontId="27" fillId="4" borderId="19" xfId="0" applyFont="1" applyFill="1" applyBorder="1" applyAlignment="1">
      <alignment horizontal="center" vertical="center" wrapText="1"/>
    </xf>
    <xf numFmtId="4" fontId="27" fillId="4" borderId="19" xfId="0" applyNumberFormat="1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6" fillId="0" borderId="3" xfId="0" quotePrefix="1" applyNumberFormat="1" applyFont="1" applyFill="1" applyBorder="1" applyAlignment="1" applyProtection="1">
      <alignment horizont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9" fillId="0" borderId="0" xfId="0" quotePrefix="1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4" fontId="0" fillId="0" borderId="0" xfId="0" applyNumberFormat="1" applyFill="1"/>
    <xf numFmtId="0" fontId="30" fillId="8" borderId="16" xfId="0" applyFont="1" applyFill="1" applyBorder="1" applyAlignment="1">
      <alignment horizontal="left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quotePrefix="1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Alignment="1">
      <alignment wrapText="1"/>
    </xf>
    <xf numFmtId="4" fontId="27" fillId="4" borderId="19" xfId="0" applyNumberFormat="1" applyFont="1" applyFill="1" applyBorder="1" applyAlignment="1">
      <alignment vertical="center" wrapText="1"/>
    </xf>
    <xf numFmtId="4" fontId="27" fillId="0" borderId="12" xfId="0" applyNumberFormat="1" applyFont="1" applyFill="1" applyBorder="1" applyAlignment="1">
      <alignment wrapText="1"/>
    </xf>
    <xf numFmtId="4" fontId="27" fillId="8" borderId="12" xfId="0" applyNumberFormat="1" applyFont="1" applyFill="1" applyBorder="1" applyAlignment="1">
      <alignment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27" fillId="5" borderId="21" xfId="0" applyNumberFormat="1" applyFont="1" applyFill="1" applyBorder="1" applyAlignment="1">
      <alignment wrapText="1"/>
    </xf>
    <xf numFmtId="4" fontId="28" fillId="0" borderId="11" xfId="0" applyNumberFormat="1" applyFont="1" applyFill="1" applyBorder="1" applyAlignment="1">
      <alignment wrapText="1"/>
    </xf>
    <xf numFmtId="4" fontId="30" fillId="8" borderId="12" xfId="0" applyNumberFormat="1" applyFont="1" applyFill="1" applyBorder="1" applyAlignment="1">
      <alignment wrapText="1"/>
    </xf>
    <xf numFmtId="4" fontId="30" fillId="8" borderId="15" xfId="0" applyNumberFormat="1" applyFont="1" applyFill="1" applyBorder="1" applyAlignment="1">
      <alignment wrapText="1"/>
    </xf>
    <xf numFmtId="4" fontId="27" fillId="8" borderId="15" xfId="0" applyNumberFormat="1" applyFont="1" applyFill="1" applyBorder="1" applyAlignment="1">
      <alignment wrapText="1"/>
    </xf>
    <xf numFmtId="4" fontId="28" fillId="0" borderId="12" xfId="0" applyNumberFormat="1" applyFont="1" applyFill="1" applyBorder="1" applyAlignment="1">
      <alignment wrapText="1"/>
    </xf>
    <xf numFmtId="4" fontId="27" fillId="0" borderId="11" xfId="0" applyNumberFormat="1" applyFont="1" applyFill="1" applyBorder="1" applyAlignment="1">
      <alignment wrapText="1"/>
    </xf>
    <xf numFmtId="4" fontId="27" fillId="0" borderId="3" xfId="0" applyNumberFormat="1" applyFont="1" applyFill="1" applyBorder="1" applyAlignment="1">
      <alignment wrapText="1"/>
    </xf>
    <xf numFmtId="4" fontId="27" fillId="8" borderId="11" xfId="0" applyNumberFormat="1" applyFont="1" applyFill="1" applyBorder="1" applyAlignment="1">
      <alignment wrapText="1"/>
    </xf>
    <xf numFmtId="4" fontId="27" fillId="0" borderId="15" xfId="0" applyNumberFormat="1" applyFont="1" applyFill="1" applyBorder="1" applyAlignment="1">
      <alignment wrapText="1"/>
    </xf>
    <xf numFmtId="4" fontId="30" fillId="8" borderId="3" xfId="0" applyNumberFormat="1" applyFont="1" applyFill="1" applyBorder="1" applyAlignment="1">
      <alignment wrapText="1"/>
    </xf>
    <xf numFmtId="4" fontId="27" fillId="5" borderId="15" xfId="0" applyNumberFormat="1" applyFont="1" applyFill="1" applyBorder="1" applyAlignment="1">
      <alignment wrapText="1"/>
    </xf>
    <xf numFmtId="4" fontId="30" fillId="0" borderId="17" xfId="0" applyNumberFormat="1" applyFont="1" applyFill="1" applyBorder="1" applyAlignment="1">
      <alignment wrapText="1"/>
    </xf>
    <xf numFmtId="4" fontId="27" fillId="5" borderId="7" xfId="0" applyNumberFormat="1" applyFont="1" applyFill="1" applyBorder="1" applyAlignment="1">
      <alignment wrapText="1"/>
    </xf>
    <xf numFmtId="4" fontId="27" fillId="5" borderId="11" xfId="0" applyNumberFormat="1" applyFont="1" applyFill="1" applyBorder="1" applyAlignment="1">
      <alignment wrapText="1"/>
    </xf>
    <xf numFmtId="4" fontId="28" fillId="0" borderId="3" xfId="0" applyNumberFormat="1" applyFont="1" applyFill="1" applyBorder="1" applyAlignment="1">
      <alignment wrapText="1"/>
    </xf>
    <xf numFmtId="4" fontId="27" fillId="0" borderId="17" xfId="0" applyNumberFormat="1" applyFont="1" applyFill="1" applyBorder="1" applyAlignment="1">
      <alignment wrapText="1"/>
    </xf>
    <xf numFmtId="4" fontId="0" fillId="0" borderId="0" xfId="0" applyNumberFormat="1" applyAlignment="1"/>
    <xf numFmtId="4" fontId="30" fillId="0" borderId="3" xfId="0" applyNumberFormat="1" applyFont="1" applyFill="1" applyBorder="1" applyAlignment="1">
      <alignment wrapText="1"/>
    </xf>
    <xf numFmtId="4" fontId="30" fillId="0" borderId="12" xfId="0" applyNumberFormat="1" applyFont="1" applyFill="1" applyBorder="1" applyAlignment="1">
      <alignment wrapText="1"/>
    </xf>
    <xf numFmtId="4" fontId="36" fillId="5" borderId="17" xfId="0" applyNumberFormat="1" applyFont="1" applyFill="1" applyBorder="1" applyAlignment="1">
      <alignment horizontal="right" wrapText="1"/>
    </xf>
    <xf numFmtId="0" fontId="26" fillId="5" borderId="24" xfId="0" applyFont="1" applyFill="1" applyBorder="1"/>
    <xf numFmtId="0" fontId="27" fillId="5" borderId="25" xfId="0" applyFont="1" applyFill="1" applyBorder="1" applyAlignment="1">
      <alignment horizontal="left" wrapText="1"/>
    </xf>
    <xf numFmtId="4" fontId="27" fillId="5" borderId="25" xfId="0" applyNumberFormat="1" applyFont="1" applyFill="1" applyBorder="1" applyAlignment="1">
      <alignment wrapText="1"/>
    </xf>
    <xf numFmtId="4" fontId="27" fillId="5" borderId="26" xfId="0" applyNumberFormat="1" applyFont="1" applyFill="1" applyBorder="1" applyAlignment="1">
      <alignment horizontal="right" wrapText="1"/>
    </xf>
    <xf numFmtId="4" fontId="27" fillId="5" borderId="27" xfId="0" applyNumberFormat="1" applyFont="1" applyFill="1" applyBorder="1" applyAlignment="1">
      <alignment horizontal="right" wrapText="1"/>
    </xf>
    <xf numFmtId="4" fontId="28" fillId="5" borderId="28" xfId="0" applyNumberFormat="1" applyFont="1" applyFill="1" applyBorder="1" applyAlignment="1">
      <alignment horizontal="right" wrapText="1"/>
    </xf>
    <xf numFmtId="0" fontId="27" fillId="8" borderId="3" xfId="0" applyFont="1" applyFill="1" applyBorder="1" applyAlignment="1">
      <alignment horizontal="left" wrapText="1"/>
    </xf>
    <xf numFmtId="2" fontId="2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2" fontId="0" fillId="0" borderId="6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4" fontId="6" fillId="6" borderId="3" xfId="0" applyNumberFormat="1" applyFont="1" applyFill="1" applyBorder="1" applyAlignment="1">
      <alignment horizontal="right"/>
    </xf>
    <xf numFmtId="2" fontId="9" fillId="2" borderId="3" xfId="0" applyNumberFormat="1" applyFont="1" applyFill="1" applyBorder="1" applyAlignment="1">
      <alignment horizontal="right" vertical="center" wrapText="1"/>
    </xf>
    <xf numFmtId="2" fontId="9" fillId="6" borderId="3" xfId="0" applyNumberFormat="1" applyFont="1" applyFill="1" applyBorder="1" applyAlignment="1">
      <alignment horizontal="right" vertical="center" wrapText="1"/>
    </xf>
    <xf numFmtId="0" fontId="6" fillId="9" borderId="3" xfId="0" quotePrefix="1" applyNumberFormat="1" applyFont="1" applyFill="1" applyBorder="1" applyAlignment="1" applyProtection="1">
      <alignment horizontal="center" wrapText="1"/>
    </xf>
    <xf numFmtId="0" fontId="6" fillId="9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 wrapText="1"/>
    </xf>
    <xf numFmtId="4" fontId="6" fillId="4" borderId="4" xfId="0" applyNumberFormat="1" applyFont="1" applyFill="1" applyBorder="1" applyAlignment="1">
      <alignment horizontal="center" wrapText="1"/>
    </xf>
    <xf numFmtId="0" fontId="6" fillId="4" borderId="4" xfId="0" applyNumberFormat="1" applyFont="1" applyFill="1" applyBorder="1" applyAlignment="1">
      <alignment horizontal="center" wrapText="1"/>
    </xf>
    <xf numFmtId="4" fontId="9" fillId="7" borderId="3" xfId="0" applyNumberFormat="1" applyFont="1" applyFill="1" applyBorder="1" applyAlignment="1">
      <alignment horizontal="center" wrapText="1"/>
    </xf>
    <xf numFmtId="4" fontId="7" fillId="2" borderId="3" xfId="0" applyNumberFormat="1" applyFont="1" applyFill="1" applyBorder="1" applyAlignment="1">
      <alignment horizontal="center" wrapText="1"/>
    </xf>
    <xf numFmtId="4" fontId="8" fillId="2" borderId="3" xfId="0" quotePrefix="1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 wrapText="1"/>
    </xf>
    <xf numFmtId="4" fontId="7" fillId="2" borderId="0" xfId="0" applyNumberFormat="1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0" fontId="6" fillId="4" borderId="3" xfId="0" applyNumberFormat="1" applyFont="1" applyFill="1" applyBorder="1" applyAlignment="1">
      <alignment horizontal="center" wrapText="1"/>
    </xf>
    <xf numFmtId="4" fontId="9" fillId="5" borderId="3" xfId="0" applyNumberFormat="1" applyFont="1" applyFill="1" applyBorder="1" applyAlignment="1">
      <alignment horizontal="center" wrapText="1"/>
    </xf>
    <xf numFmtId="4" fontId="7" fillId="6" borderId="3" xfId="0" applyNumberFormat="1" applyFont="1" applyFill="1" applyBorder="1" applyAlignment="1">
      <alignment horizontal="center" wrapText="1"/>
    </xf>
    <xf numFmtId="4" fontId="27" fillId="5" borderId="22" xfId="0" applyNumberFormat="1" applyFont="1" applyFill="1" applyBorder="1" applyAlignment="1">
      <alignment horizontal="right" wrapText="1"/>
    </xf>
    <xf numFmtId="4" fontId="27" fillId="5" borderId="29" xfId="0" applyNumberFormat="1" applyFont="1" applyFill="1" applyBorder="1" applyAlignment="1">
      <alignment horizontal="right" wrapText="1"/>
    </xf>
    <xf numFmtId="0" fontId="26" fillId="4" borderId="10" xfId="0" applyFont="1" applyFill="1" applyBorder="1" applyAlignment="1">
      <alignment horizontal="left" wrapText="1"/>
    </xf>
    <xf numFmtId="0" fontId="27" fillId="4" borderId="10" xfId="0" applyFont="1" applyFill="1" applyBorder="1" applyAlignment="1">
      <alignment horizontal="center" vertical="center" wrapText="1"/>
    </xf>
    <xf numFmtId="0" fontId="27" fillId="4" borderId="10" xfId="0" applyNumberFormat="1" applyFont="1" applyFill="1" applyBorder="1" applyAlignment="1">
      <alignment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left" wrapText="1"/>
    </xf>
    <xf numFmtId="0" fontId="27" fillId="4" borderId="7" xfId="0" applyFont="1" applyFill="1" applyBorder="1" applyAlignment="1">
      <alignment horizontal="center" vertical="center" wrapText="1"/>
    </xf>
    <xf numFmtId="4" fontId="27" fillId="4" borderId="7" xfId="0" applyNumberFormat="1" applyFont="1" applyFill="1" applyBorder="1" applyAlignment="1">
      <alignment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right" vertical="center" wrapText="1"/>
    </xf>
    <xf numFmtId="4" fontId="30" fillId="5" borderId="7" xfId="0" applyNumberFormat="1" applyFont="1" applyFill="1" applyBorder="1" applyAlignment="1">
      <alignment horizontal="right" wrapText="1"/>
    </xf>
    <xf numFmtId="4" fontId="27" fillId="5" borderId="7" xfId="0" applyNumberFormat="1" applyFont="1" applyFill="1" applyBorder="1" applyAlignment="1"/>
    <xf numFmtId="4" fontId="27" fillId="5" borderId="7" xfId="0" applyNumberFormat="1" applyFont="1" applyFill="1" applyBorder="1" applyAlignment="1">
      <alignment horizontal="right"/>
    </xf>
    <xf numFmtId="2" fontId="9" fillId="5" borderId="3" xfId="0" applyNumberFormat="1" applyFont="1" applyFill="1" applyBorder="1" applyAlignment="1">
      <alignment horizontal="right" wrapText="1"/>
    </xf>
    <xf numFmtId="2" fontId="9" fillId="2" borderId="3" xfId="0" applyNumberFormat="1" applyFont="1" applyFill="1" applyBorder="1" applyAlignment="1">
      <alignment horizontal="right" wrapText="1"/>
    </xf>
    <xf numFmtId="4" fontId="7" fillId="2" borderId="3" xfId="0" quotePrefix="1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 applyProtection="1">
      <alignment horizontal="right" vertical="center" wrapText="1"/>
    </xf>
    <xf numFmtId="4" fontId="7" fillId="5" borderId="3" xfId="0" applyNumberFormat="1" applyFont="1" applyFill="1" applyBorder="1" applyAlignment="1" applyProtection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center" wrapText="1"/>
    </xf>
    <xf numFmtId="4" fontId="22" fillId="2" borderId="3" xfId="0" quotePrefix="1" applyNumberFormat="1" applyFont="1" applyFill="1" applyBorder="1" applyAlignment="1">
      <alignment horizontal="center"/>
    </xf>
    <xf numFmtId="4" fontId="9" fillId="2" borderId="3" xfId="0" quotePrefix="1" applyNumberFormat="1" applyFont="1" applyFill="1" applyBorder="1" applyAlignment="1">
      <alignment horizontal="center"/>
    </xf>
    <xf numFmtId="4" fontId="30" fillId="0" borderId="15" xfId="0" applyNumberFormat="1" applyFont="1" applyFill="1" applyBorder="1" applyAlignment="1">
      <alignment wrapText="1"/>
    </xf>
    <xf numFmtId="2" fontId="8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horizontal="center" wrapText="1"/>
    </xf>
    <xf numFmtId="4" fontId="14" fillId="2" borderId="3" xfId="0" applyNumberFormat="1" applyFont="1" applyFill="1" applyBorder="1" applyAlignment="1">
      <alignment horizontal="right"/>
    </xf>
    <xf numFmtId="2" fontId="22" fillId="2" borderId="3" xfId="0" applyNumberFormat="1" applyFont="1" applyFill="1" applyBorder="1" applyAlignment="1">
      <alignment horizontal="right" vertical="center" wrapText="1"/>
    </xf>
    <xf numFmtId="0" fontId="39" fillId="0" borderId="0" xfId="0" applyFont="1"/>
    <xf numFmtId="0" fontId="9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4" fontId="30" fillId="0" borderId="0" xfId="0" applyNumberFormat="1" applyFont="1" applyFill="1" applyBorder="1" applyAlignment="1">
      <alignment wrapText="1"/>
    </xf>
    <xf numFmtId="0" fontId="0" fillId="0" borderId="0" xfId="0" applyFont="1"/>
    <xf numFmtId="0" fontId="9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wrapText="1"/>
    </xf>
    <xf numFmtId="2" fontId="9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30" fillId="8" borderId="17" xfId="0" applyNumberFormat="1" applyFont="1" applyFill="1" applyBorder="1" applyAlignment="1">
      <alignment wrapText="1"/>
    </xf>
    <xf numFmtId="4" fontId="26" fillId="0" borderId="3" xfId="0" applyNumberFormat="1" applyFont="1" applyBorder="1" applyAlignment="1">
      <alignment wrapText="1"/>
    </xf>
    <xf numFmtId="4" fontId="30" fillId="0" borderId="30" xfId="0" applyNumberFormat="1" applyFont="1" applyFill="1" applyBorder="1" applyAlignment="1">
      <alignment horizontal="right" wrapText="1"/>
    </xf>
    <xf numFmtId="0" fontId="29" fillId="0" borderId="17" xfId="0" applyFont="1" applyFill="1" applyBorder="1" applyAlignment="1">
      <alignment horizontal="left"/>
    </xf>
    <xf numFmtId="0" fontId="28" fillId="0" borderId="15" xfId="0" applyFont="1" applyFill="1" applyBorder="1" applyAlignment="1">
      <alignment horizontal="left" wrapText="1"/>
    </xf>
    <xf numFmtId="4" fontId="28" fillId="0" borderId="15" xfId="0" applyNumberFormat="1" applyFont="1" applyFill="1" applyBorder="1" applyAlignment="1">
      <alignment wrapText="1"/>
    </xf>
    <xf numFmtId="4" fontId="28" fillId="0" borderId="16" xfId="0" applyNumberFormat="1" applyFont="1" applyFill="1" applyBorder="1" applyAlignment="1">
      <alignment horizontal="right" wrapText="1"/>
    </xf>
    <xf numFmtId="0" fontId="40" fillId="0" borderId="0" xfId="0" applyFont="1"/>
    <xf numFmtId="0" fontId="41" fillId="0" borderId="0" xfId="0" applyFont="1"/>
    <xf numFmtId="0" fontId="41" fillId="0" borderId="0" xfId="0" applyFont="1" applyFill="1"/>
    <xf numFmtId="0" fontId="42" fillId="0" borderId="0" xfId="0" applyFont="1"/>
    <xf numFmtId="0" fontId="0" fillId="0" borderId="0" xfId="0" applyFont="1" applyFill="1"/>
    <xf numFmtId="0" fontId="40" fillId="0" borderId="0" xfId="0" applyFont="1" applyFill="1"/>
    <xf numFmtId="4" fontId="6" fillId="3" borderId="3" xfId="0" applyNumberFormat="1" applyFont="1" applyFill="1" applyBorder="1" applyAlignment="1" applyProtection="1">
      <alignment horizontal="right" vertical="center" wrapText="1"/>
    </xf>
    <xf numFmtId="1" fontId="0" fillId="0" borderId="0" xfId="0" applyNumberFormat="1"/>
    <xf numFmtId="1" fontId="0" fillId="0" borderId="0" xfId="0" applyNumberFormat="1" applyFill="1"/>
    <xf numFmtId="1" fontId="0" fillId="0" borderId="0" xfId="0" applyNumberFormat="1" applyFont="1"/>
    <xf numFmtId="1" fontId="40" fillId="0" borderId="0" xfId="0" applyNumberFormat="1" applyFont="1"/>
    <xf numFmtId="4" fontId="41" fillId="0" borderId="0" xfId="0" applyNumberFormat="1" applyFont="1"/>
    <xf numFmtId="2" fontId="0" fillId="0" borderId="0" xfId="0" applyNumberFormat="1" applyFill="1"/>
    <xf numFmtId="0" fontId="26" fillId="5" borderId="31" xfId="0" applyFont="1" applyFill="1" applyBorder="1" applyAlignment="1">
      <alignment horizontal="left"/>
    </xf>
    <xf numFmtId="0" fontId="27" fillId="5" borderId="18" xfId="0" applyFont="1" applyFill="1" applyBorder="1" applyAlignment="1">
      <alignment horizontal="left" wrapText="1"/>
    </xf>
    <xf numFmtId="4" fontId="27" fillId="5" borderId="18" xfId="0" applyNumberFormat="1" applyFont="1" applyFill="1" applyBorder="1" applyAlignment="1">
      <alignment wrapText="1"/>
    </xf>
    <xf numFmtId="4" fontId="27" fillId="5" borderId="0" xfId="0" applyNumberFormat="1" applyFont="1" applyFill="1" applyBorder="1" applyAlignment="1">
      <alignment horizontal="right" wrapText="1"/>
    </xf>
    <xf numFmtId="4" fontId="27" fillId="5" borderId="19" xfId="0" applyNumberFormat="1" applyFont="1" applyFill="1" applyBorder="1" applyAlignment="1">
      <alignment horizontal="right" wrapText="1"/>
    </xf>
    <xf numFmtId="4" fontId="36" fillId="5" borderId="19" xfId="0" applyNumberFormat="1" applyFont="1" applyFill="1" applyBorder="1" applyAlignment="1">
      <alignment horizontal="right" wrapText="1"/>
    </xf>
    <xf numFmtId="4" fontId="36" fillId="5" borderId="32" xfId="0" applyNumberFormat="1" applyFont="1" applyFill="1" applyBorder="1" applyAlignment="1">
      <alignment horizontal="right" wrapText="1"/>
    </xf>
    <xf numFmtId="4" fontId="37" fillId="5" borderId="33" xfId="0" applyNumberFormat="1" applyFont="1" applyFill="1" applyBorder="1" applyAlignment="1">
      <alignment horizontal="right" wrapText="1"/>
    </xf>
    <xf numFmtId="4" fontId="27" fillId="8" borderId="3" xfId="0" applyNumberFormat="1" applyFont="1" applyFill="1" applyBorder="1" applyAlignment="1">
      <alignment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Fill="1" applyBorder="1" applyAlignment="1">
      <alignment horizontal="center" wrapText="1"/>
    </xf>
    <xf numFmtId="0" fontId="6" fillId="0" borderId="2" xfId="0" quotePrefix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6" fillId="9" borderId="1" xfId="0" quotePrefix="1" applyFont="1" applyFill="1" applyBorder="1" applyAlignment="1">
      <alignment horizontal="center" wrapText="1"/>
    </xf>
    <xf numFmtId="0" fontId="6" fillId="9" borderId="2" xfId="0" quotePrefix="1" applyFont="1" applyFill="1" applyBorder="1" applyAlignment="1">
      <alignment horizontal="center" wrapText="1"/>
    </xf>
    <xf numFmtId="0" fontId="6" fillId="9" borderId="4" xfId="0" quotePrefix="1" applyFont="1" applyFill="1" applyBorder="1" applyAlignment="1">
      <alignment horizont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9" fillId="7" borderId="1" xfId="0" applyNumberFormat="1" applyFont="1" applyFill="1" applyBorder="1" applyAlignment="1" applyProtection="1">
      <alignment horizontal="center" vertical="center" wrapText="1"/>
    </xf>
    <xf numFmtId="0" fontId="9" fillId="7" borderId="2" xfId="0" applyNumberFormat="1" applyFont="1" applyFill="1" applyBorder="1" applyAlignment="1" applyProtection="1">
      <alignment horizontal="center" vertical="center" wrapText="1"/>
    </xf>
    <xf numFmtId="0" fontId="9" fillId="7" borderId="4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</cellXfs>
  <cellStyles count="5">
    <cellStyle name="Normal 2" xfId="2"/>
    <cellStyle name="Normalno" xfId="0" builtinId="0"/>
    <cellStyle name="Normalno 2" xfId="1"/>
    <cellStyle name="Normalno 2 2" xfId="4"/>
    <cellStyle name="Obično_Lis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7" workbookViewId="0">
      <selection activeCell="G15" sqref="G15"/>
    </sheetView>
  </sheetViews>
  <sheetFormatPr defaultRowHeight="15" x14ac:dyDescent="0.25"/>
  <cols>
    <col min="5" max="5" width="25.28515625" customWidth="1"/>
    <col min="6" max="6" width="17.5703125" customWidth="1"/>
    <col min="7" max="8" width="25.28515625" style="35" customWidth="1"/>
  </cols>
  <sheetData>
    <row r="1" spans="1:8" ht="42" customHeight="1" x14ac:dyDescent="0.25">
      <c r="A1" s="383" t="s">
        <v>306</v>
      </c>
      <c r="B1" s="383"/>
      <c r="C1" s="383"/>
      <c r="D1" s="383"/>
      <c r="E1" s="383"/>
      <c r="F1" s="383"/>
      <c r="G1" s="383"/>
      <c r="H1" s="383"/>
    </row>
    <row r="2" spans="1:8" ht="18" customHeight="1" x14ac:dyDescent="0.25">
      <c r="A2" s="3"/>
      <c r="B2" s="3"/>
      <c r="C2" s="3"/>
      <c r="D2" s="3"/>
      <c r="E2" s="3"/>
      <c r="F2" s="18"/>
      <c r="G2" s="31"/>
      <c r="H2" s="31"/>
    </row>
    <row r="3" spans="1:8" ht="15.75" customHeight="1" x14ac:dyDescent="0.25">
      <c r="A3" s="383" t="s">
        <v>22</v>
      </c>
      <c r="B3" s="383"/>
      <c r="C3" s="383"/>
      <c r="D3" s="383"/>
      <c r="E3" s="383"/>
      <c r="F3" s="383"/>
      <c r="G3" s="383"/>
      <c r="H3" s="401"/>
    </row>
    <row r="4" spans="1:8" ht="18" x14ac:dyDescent="0.25">
      <c r="A4" s="18"/>
      <c r="B4" s="18"/>
      <c r="C4" s="18"/>
      <c r="D4" s="18"/>
      <c r="E4" s="18"/>
      <c r="F4" s="18"/>
      <c r="G4" s="18"/>
      <c r="H4" s="4"/>
    </row>
    <row r="5" spans="1:8" ht="18" customHeight="1" x14ac:dyDescent="0.25">
      <c r="A5" s="383" t="s">
        <v>74</v>
      </c>
      <c r="B5" s="384"/>
      <c r="C5" s="384"/>
      <c r="D5" s="384"/>
      <c r="E5" s="384"/>
      <c r="F5" s="384"/>
      <c r="G5" s="384"/>
      <c r="H5" s="384"/>
    </row>
    <row r="6" spans="1:8" ht="18" x14ac:dyDescent="0.25">
      <c r="A6" s="1"/>
      <c r="B6" s="2"/>
      <c r="C6" s="2"/>
      <c r="D6" s="2"/>
      <c r="E6" s="5"/>
      <c r="F6" s="5"/>
      <c r="G6" s="228"/>
    </row>
    <row r="7" spans="1:8" ht="27" customHeight="1" x14ac:dyDescent="0.25">
      <c r="A7" s="405" t="s">
        <v>301</v>
      </c>
      <c r="B7" s="406"/>
      <c r="C7" s="406"/>
      <c r="D7" s="406"/>
      <c r="E7" s="407"/>
      <c r="F7" s="229" t="s">
        <v>66</v>
      </c>
      <c r="G7" s="230" t="s">
        <v>285</v>
      </c>
      <c r="H7" s="230" t="s">
        <v>67</v>
      </c>
    </row>
    <row r="8" spans="1:8" s="67" customFormat="1" ht="16.5" customHeight="1" x14ac:dyDescent="0.25">
      <c r="A8" s="402">
        <v>1</v>
      </c>
      <c r="B8" s="403"/>
      <c r="C8" s="403"/>
      <c r="D8" s="403"/>
      <c r="E8" s="404"/>
      <c r="F8" s="294">
        <v>2</v>
      </c>
      <c r="G8" s="295">
        <v>3</v>
      </c>
      <c r="H8" s="295">
        <v>4</v>
      </c>
    </row>
    <row r="9" spans="1:8" ht="15" customHeight="1" x14ac:dyDescent="0.25">
      <c r="A9" s="398" t="s">
        <v>0</v>
      </c>
      <c r="B9" s="388"/>
      <c r="C9" s="388"/>
      <c r="D9" s="388"/>
      <c r="E9" s="399"/>
      <c r="F9" s="37">
        <v>2559754.44</v>
      </c>
      <c r="G9" s="37">
        <v>3291850</v>
      </c>
      <c r="H9" s="37">
        <v>3291714.55</v>
      </c>
    </row>
    <row r="10" spans="1:8" ht="15" customHeight="1" x14ac:dyDescent="0.25">
      <c r="A10" s="385" t="s">
        <v>286</v>
      </c>
      <c r="B10" s="380"/>
      <c r="C10" s="380"/>
      <c r="D10" s="380"/>
      <c r="E10" s="390"/>
      <c r="F10" s="42">
        <v>2559754.44</v>
      </c>
      <c r="G10" s="36">
        <v>3291850</v>
      </c>
      <c r="H10" s="36">
        <v>3291714.55</v>
      </c>
    </row>
    <row r="11" spans="1:8" x14ac:dyDescent="0.25">
      <c r="A11" s="400" t="s">
        <v>287</v>
      </c>
      <c r="B11" s="390"/>
      <c r="C11" s="390"/>
      <c r="D11" s="390"/>
      <c r="E11" s="390"/>
      <c r="F11" s="42">
        <v>0</v>
      </c>
      <c r="G11" s="36">
        <v>0</v>
      </c>
      <c r="H11" s="36">
        <v>0</v>
      </c>
    </row>
    <row r="12" spans="1:8" x14ac:dyDescent="0.25">
      <c r="A12" s="25" t="s">
        <v>1</v>
      </c>
      <c r="B12" s="218"/>
      <c r="C12" s="218"/>
      <c r="D12" s="218"/>
      <c r="E12" s="218"/>
      <c r="F12" s="37">
        <v>2597636.39</v>
      </c>
      <c r="G12" s="37">
        <f>G13+G14</f>
        <v>3274932.02</v>
      </c>
      <c r="H12" s="37">
        <f>H13+H14</f>
        <v>3266581.59</v>
      </c>
    </row>
    <row r="13" spans="1:8" ht="15" customHeight="1" x14ac:dyDescent="0.25">
      <c r="A13" s="379" t="s">
        <v>288</v>
      </c>
      <c r="B13" s="380"/>
      <c r="C13" s="380"/>
      <c r="D13" s="380"/>
      <c r="E13" s="380"/>
      <c r="F13" s="43">
        <v>25683554.52</v>
      </c>
      <c r="G13" s="36">
        <v>3200221</v>
      </c>
      <c r="H13" s="36">
        <v>3192368.58</v>
      </c>
    </row>
    <row r="14" spans="1:8" x14ac:dyDescent="0.25">
      <c r="A14" s="389" t="s">
        <v>289</v>
      </c>
      <c r="B14" s="390"/>
      <c r="C14" s="390"/>
      <c r="D14" s="390"/>
      <c r="E14" s="390"/>
      <c r="F14" s="42">
        <v>29280.87</v>
      </c>
      <c r="G14" s="38">
        <v>74711.02</v>
      </c>
      <c r="H14" s="38">
        <v>74213.009999999995</v>
      </c>
    </row>
    <row r="15" spans="1:8" ht="15" customHeight="1" x14ac:dyDescent="0.25">
      <c r="A15" s="387" t="s">
        <v>2</v>
      </c>
      <c r="B15" s="388"/>
      <c r="C15" s="388"/>
      <c r="D15" s="388"/>
      <c r="E15" s="388"/>
      <c r="F15" s="39">
        <v>-37881.949999999997</v>
      </c>
      <c r="G15" s="39">
        <f>G9-G12</f>
        <v>16917.979999999981</v>
      </c>
      <c r="H15" s="39">
        <f>H9-H12</f>
        <v>25132.959999999963</v>
      </c>
    </row>
    <row r="16" spans="1:8" ht="18" x14ac:dyDescent="0.25">
      <c r="A16" s="18"/>
      <c r="B16" s="17"/>
      <c r="C16" s="17"/>
      <c r="D16" s="17"/>
      <c r="E16" s="17"/>
      <c r="F16" s="17"/>
      <c r="G16" s="231"/>
      <c r="H16" s="231"/>
    </row>
    <row r="17" spans="1:8" ht="18" customHeight="1" x14ac:dyDescent="0.25">
      <c r="A17" s="383" t="s">
        <v>29</v>
      </c>
      <c r="B17" s="384"/>
      <c r="C17" s="384"/>
      <c r="D17" s="384"/>
      <c r="E17" s="384"/>
      <c r="F17" s="384"/>
      <c r="G17" s="384"/>
      <c r="H17" s="384"/>
    </row>
    <row r="18" spans="1:8" ht="18" x14ac:dyDescent="0.25">
      <c r="A18" s="18"/>
      <c r="B18" s="17"/>
      <c r="C18" s="17"/>
      <c r="D18" s="17"/>
      <c r="E18" s="17"/>
      <c r="F18" s="17"/>
      <c r="G18" s="231"/>
      <c r="H18" s="231"/>
    </row>
    <row r="19" spans="1:8" ht="26.25" x14ac:dyDescent="0.25">
      <c r="A19" s="395"/>
      <c r="B19" s="396"/>
      <c r="C19" s="396"/>
      <c r="D19" s="396"/>
      <c r="E19" s="397"/>
      <c r="F19" s="229" t="s">
        <v>66</v>
      </c>
      <c r="G19" s="230" t="s">
        <v>285</v>
      </c>
      <c r="H19" s="230" t="s">
        <v>67</v>
      </c>
    </row>
    <row r="20" spans="1:8" ht="15.75" customHeight="1" x14ac:dyDescent="0.25">
      <c r="A20" s="385" t="s">
        <v>290</v>
      </c>
      <c r="B20" s="386"/>
      <c r="C20" s="386"/>
      <c r="D20" s="386"/>
      <c r="E20" s="386"/>
      <c r="F20" s="241">
        <v>0</v>
      </c>
      <c r="G20" s="232">
        <v>0</v>
      </c>
      <c r="H20" s="232">
        <v>0</v>
      </c>
    </row>
    <row r="21" spans="1:8" ht="15" customHeight="1" x14ac:dyDescent="0.25">
      <c r="A21" s="385" t="s">
        <v>291</v>
      </c>
      <c r="B21" s="380"/>
      <c r="C21" s="380"/>
      <c r="D21" s="380"/>
      <c r="E21" s="380"/>
      <c r="F21" s="43">
        <v>0</v>
      </c>
      <c r="G21" s="232">
        <v>0</v>
      </c>
      <c r="H21" s="232">
        <v>0</v>
      </c>
    </row>
    <row r="22" spans="1:8" ht="15" customHeight="1" x14ac:dyDescent="0.25">
      <c r="A22" s="387" t="s">
        <v>4</v>
      </c>
      <c r="B22" s="388"/>
      <c r="C22" s="388"/>
      <c r="D22" s="388"/>
      <c r="E22" s="388"/>
      <c r="F22" s="44">
        <v>0</v>
      </c>
      <c r="G22" s="233">
        <v>0</v>
      </c>
      <c r="H22" s="233">
        <v>0</v>
      </c>
    </row>
    <row r="23" spans="1:8" s="67" customFormat="1" ht="15" customHeight="1" x14ac:dyDescent="0.25">
      <c r="A23" s="234"/>
      <c r="B23" s="235"/>
      <c r="C23" s="235"/>
      <c r="D23" s="235"/>
      <c r="E23" s="235"/>
      <c r="F23" s="235"/>
      <c r="G23" s="236"/>
      <c r="H23" s="236"/>
    </row>
    <row r="24" spans="1:8" ht="15" customHeight="1" x14ac:dyDescent="0.25">
      <c r="A24" s="16"/>
      <c r="B24" s="17"/>
      <c r="C24" s="17"/>
      <c r="D24" s="17"/>
      <c r="E24" s="17"/>
      <c r="F24" s="17"/>
      <c r="G24" s="231"/>
      <c r="H24" s="231"/>
    </row>
    <row r="25" spans="1:8" ht="18" customHeight="1" x14ac:dyDescent="0.25">
      <c r="A25" s="383" t="s">
        <v>292</v>
      </c>
      <c r="B25" s="384"/>
      <c r="C25" s="384"/>
      <c r="D25" s="384"/>
      <c r="E25" s="384"/>
      <c r="F25" s="384"/>
      <c r="G25" s="384"/>
      <c r="H25" s="384"/>
    </row>
    <row r="26" spans="1:8" ht="15.75" customHeight="1" x14ac:dyDescent="0.25">
      <c r="A26" s="16"/>
      <c r="B26" s="17"/>
      <c r="C26" s="17"/>
      <c r="D26" s="17"/>
      <c r="E26" s="17"/>
      <c r="F26" s="17"/>
      <c r="G26" s="231"/>
      <c r="H26" s="231"/>
    </row>
    <row r="27" spans="1:8" ht="26.25" x14ac:dyDescent="0.25">
      <c r="A27" s="21"/>
      <c r="B27" s="22"/>
      <c r="C27" s="22"/>
      <c r="D27" s="23"/>
      <c r="E27" s="24"/>
      <c r="F27" s="242" t="s">
        <v>66</v>
      </c>
      <c r="G27" s="230" t="s">
        <v>285</v>
      </c>
      <c r="H27" s="230" t="s">
        <v>67</v>
      </c>
    </row>
    <row r="28" spans="1:8" ht="15" customHeight="1" x14ac:dyDescent="0.25">
      <c r="A28" s="393" t="s">
        <v>30</v>
      </c>
      <c r="B28" s="394"/>
      <c r="C28" s="394"/>
      <c r="D28" s="394"/>
      <c r="E28" s="394"/>
      <c r="F28" s="244">
        <v>12716.12</v>
      </c>
      <c r="G28" s="40">
        <v>-21025.47</v>
      </c>
      <c r="H28" s="237">
        <v>-21025.47</v>
      </c>
    </row>
    <row r="29" spans="1:8" ht="30" customHeight="1" x14ac:dyDescent="0.25">
      <c r="A29" s="391" t="s">
        <v>3</v>
      </c>
      <c r="B29" s="392"/>
      <c r="C29" s="392"/>
      <c r="D29" s="392"/>
      <c r="E29" s="392"/>
      <c r="F29" s="363">
        <v>12716.12</v>
      </c>
      <c r="G29" s="41">
        <v>-21025.47</v>
      </c>
      <c r="H29" s="328">
        <v>25132.959999999999</v>
      </c>
    </row>
    <row r="30" spans="1:8" ht="26.25" customHeight="1" x14ac:dyDescent="0.25">
      <c r="A30" s="67"/>
      <c r="B30" s="67"/>
      <c r="C30" s="67"/>
      <c r="D30" s="67"/>
      <c r="E30" s="67"/>
      <c r="F30" s="243"/>
      <c r="G30" s="67"/>
      <c r="H30" s="67"/>
    </row>
    <row r="31" spans="1:8" ht="18" customHeight="1" x14ac:dyDescent="0.25">
      <c r="A31" s="379" t="s">
        <v>5</v>
      </c>
      <c r="B31" s="380"/>
      <c r="C31" s="380"/>
      <c r="D31" s="380"/>
      <c r="E31" s="380"/>
      <c r="F31" s="38">
        <v>-25165.83</v>
      </c>
      <c r="G31" s="38">
        <v>0</v>
      </c>
      <c r="H31" s="38">
        <f>H28+H29</f>
        <v>4107.489999999998</v>
      </c>
    </row>
    <row r="32" spans="1:8" ht="18.75" customHeight="1" x14ac:dyDescent="0.25">
      <c r="G32"/>
      <c r="H32"/>
    </row>
    <row r="33" spans="1:8" ht="24" customHeight="1" x14ac:dyDescent="0.25">
      <c r="A33" s="381" t="s">
        <v>293</v>
      </c>
      <c r="B33" s="382"/>
      <c r="C33" s="382"/>
      <c r="D33" s="382"/>
      <c r="E33" s="382"/>
      <c r="F33" s="382"/>
      <c r="G33" s="382"/>
      <c r="H33" s="382"/>
    </row>
    <row r="34" spans="1:8" ht="12" customHeight="1" x14ac:dyDescent="0.25">
      <c r="A34" s="67"/>
      <c r="B34" s="67"/>
      <c r="C34" s="67"/>
      <c r="D34" s="67"/>
      <c r="E34" s="67"/>
      <c r="F34" s="67"/>
      <c r="G34" s="67"/>
      <c r="H34" s="67"/>
    </row>
    <row r="35" spans="1:8" ht="30.75" customHeight="1" x14ac:dyDescent="0.25">
      <c r="A35" s="381" t="s">
        <v>294</v>
      </c>
      <c r="B35" s="382"/>
      <c r="C35" s="382"/>
      <c r="D35" s="382"/>
      <c r="E35" s="382"/>
      <c r="F35" s="382"/>
      <c r="G35" s="382"/>
      <c r="H35" s="382"/>
    </row>
    <row r="36" spans="1:8" ht="29.25" customHeight="1" x14ac:dyDescent="0.25">
      <c r="A36" s="67"/>
      <c r="B36" s="67"/>
      <c r="C36" s="67"/>
      <c r="D36" s="67"/>
      <c r="E36" s="67"/>
      <c r="F36" s="67"/>
      <c r="G36" s="67"/>
      <c r="H36" s="67"/>
    </row>
    <row r="37" spans="1:8" ht="27.75" customHeight="1" x14ac:dyDescent="0.25">
      <c r="A37" s="381" t="s">
        <v>295</v>
      </c>
      <c r="B37" s="382"/>
      <c r="C37" s="382"/>
      <c r="D37" s="382"/>
      <c r="E37" s="382"/>
      <c r="F37" s="382"/>
      <c r="G37" s="382"/>
      <c r="H37" s="382"/>
    </row>
    <row r="38" spans="1:8" ht="19.5" customHeight="1" x14ac:dyDescent="0.25">
      <c r="G38"/>
      <c r="H38"/>
    </row>
    <row r="39" spans="1:8" ht="17.25" customHeight="1" x14ac:dyDescent="0.25">
      <c r="G39"/>
      <c r="H39"/>
    </row>
  </sheetData>
  <mergeCells count="23">
    <mergeCell ref="A1:H1"/>
    <mergeCell ref="A9:E9"/>
    <mergeCell ref="A10:E10"/>
    <mergeCell ref="A11:E11"/>
    <mergeCell ref="A3:H3"/>
    <mergeCell ref="A5:H5"/>
    <mergeCell ref="A8:E8"/>
    <mergeCell ref="A7:E7"/>
    <mergeCell ref="A31:E31"/>
    <mergeCell ref="A33:H33"/>
    <mergeCell ref="A35:H35"/>
    <mergeCell ref="A37:H37"/>
    <mergeCell ref="A13:E13"/>
    <mergeCell ref="A17:H17"/>
    <mergeCell ref="A20:E20"/>
    <mergeCell ref="A21:E21"/>
    <mergeCell ref="A22:E22"/>
    <mergeCell ref="A14:E14"/>
    <mergeCell ref="A15:E15"/>
    <mergeCell ref="A29:E29"/>
    <mergeCell ref="A25:H25"/>
    <mergeCell ref="A28:E28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84" zoomScaleNormal="100" workbookViewId="0">
      <selection activeCell="E108" sqref="E108"/>
    </sheetView>
  </sheetViews>
  <sheetFormatPr defaultRowHeight="15" x14ac:dyDescent="0.25"/>
  <cols>
    <col min="1" max="1" width="10.85546875" customWidth="1"/>
    <col min="3" max="3" width="33.28515625" customWidth="1"/>
    <col min="4" max="4" width="15.5703125" style="296" customWidth="1"/>
    <col min="5" max="5" width="23.5703125" customWidth="1"/>
    <col min="6" max="6" width="18.85546875" customWidth="1"/>
    <col min="7" max="7" width="17.85546875" style="243" customWidth="1"/>
    <col min="8" max="8" width="11.140625" customWidth="1"/>
    <col min="10" max="11" width="11.7109375" bestFit="1" customWidth="1"/>
  </cols>
  <sheetData>
    <row r="1" spans="1:8" ht="15.75" x14ac:dyDescent="0.25">
      <c r="A1" s="411" t="s">
        <v>308</v>
      </c>
      <c r="B1" s="411"/>
      <c r="C1" s="411"/>
      <c r="D1" s="411"/>
      <c r="E1" s="411"/>
      <c r="F1" s="411"/>
      <c r="G1" s="411"/>
    </row>
    <row r="2" spans="1:8" ht="18" x14ac:dyDescent="0.25">
      <c r="A2" s="71"/>
      <c r="B2" s="71"/>
      <c r="C2" s="71"/>
      <c r="D2" s="297"/>
      <c r="E2" s="71"/>
      <c r="F2" s="71"/>
      <c r="G2" s="278"/>
    </row>
    <row r="3" spans="1:8" ht="15.75" x14ac:dyDescent="0.25">
      <c r="A3" s="411" t="s">
        <v>22</v>
      </c>
      <c r="B3" s="411"/>
      <c r="C3" s="411"/>
      <c r="D3" s="411"/>
      <c r="E3" s="411"/>
      <c r="F3" s="411"/>
      <c r="G3" s="411"/>
    </row>
    <row r="4" spans="1:8" ht="18" x14ac:dyDescent="0.25">
      <c r="A4" s="71"/>
      <c r="B4" s="71"/>
      <c r="C4" s="71"/>
      <c r="D4" s="297"/>
      <c r="E4" s="71"/>
      <c r="F4" s="71"/>
      <c r="G4" s="279"/>
    </row>
    <row r="5" spans="1:8" ht="15.75" x14ac:dyDescent="0.25">
      <c r="A5" s="411" t="s">
        <v>89</v>
      </c>
      <c r="B5" s="411"/>
      <c r="C5" s="411"/>
      <c r="D5" s="411"/>
      <c r="E5" s="411"/>
      <c r="F5" s="411"/>
      <c r="G5" s="411"/>
    </row>
    <row r="6" spans="1:8" ht="18" x14ac:dyDescent="0.25">
      <c r="A6" s="71"/>
      <c r="B6" s="71"/>
      <c r="C6" s="71"/>
      <c r="D6" s="297"/>
      <c r="E6" s="71"/>
      <c r="F6" s="71"/>
      <c r="G6" s="279"/>
    </row>
    <row r="7" spans="1:8" ht="15.75" x14ac:dyDescent="0.25">
      <c r="A7" s="411" t="s">
        <v>90</v>
      </c>
      <c r="B7" s="411"/>
      <c r="C7" s="411"/>
      <c r="D7" s="411"/>
      <c r="E7" s="411"/>
      <c r="F7" s="411"/>
      <c r="G7" s="411"/>
    </row>
    <row r="8" spans="1:8" ht="18" x14ac:dyDescent="0.25">
      <c r="A8" s="71"/>
      <c r="B8" s="71"/>
      <c r="C8" s="71"/>
      <c r="D8" s="297"/>
      <c r="E8" s="71"/>
      <c r="F8" s="71"/>
      <c r="G8" s="279"/>
    </row>
    <row r="9" spans="1:8" ht="39" x14ac:dyDescent="0.25">
      <c r="A9" s="72" t="s">
        <v>7</v>
      </c>
      <c r="B9" s="73" t="s">
        <v>8</v>
      </c>
      <c r="C9" s="73" t="s">
        <v>6</v>
      </c>
      <c r="D9" s="298" t="s">
        <v>66</v>
      </c>
      <c r="E9" s="72" t="s">
        <v>65</v>
      </c>
      <c r="F9" s="72" t="s">
        <v>67</v>
      </c>
      <c r="G9" s="72" t="s">
        <v>63</v>
      </c>
      <c r="H9" s="72" t="s">
        <v>63</v>
      </c>
    </row>
    <row r="10" spans="1:8" s="290" customFormat="1" x14ac:dyDescent="0.25">
      <c r="A10" s="287"/>
      <c r="B10" s="288"/>
      <c r="C10" s="288">
        <v>1</v>
      </c>
      <c r="D10" s="299">
        <v>2</v>
      </c>
      <c r="E10" s="287">
        <v>3</v>
      </c>
      <c r="F10" s="287">
        <v>4</v>
      </c>
      <c r="G10" s="287" t="s">
        <v>299</v>
      </c>
      <c r="H10" s="287" t="s">
        <v>300</v>
      </c>
    </row>
    <row r="11" spans="1:8" x14ac:dyDescent="0.25">
      <c r="A11" s="90">
        <v>6</v>
      </c>
      <c r="B11" s="90"/>
      <c r="C11" s="91" t="s">
        <v>10</v>
      </c>
      <c r="D11" s="300">
        <f>D12+D21+D24+D27+D33+D37</f>
        <v>2559754.44</v>
      </c>
      <c r="E11" s="300">
        <f>E12+E21+E24+E27+E33+E37</f>
        <v>3291850</v>
      </c>
      <c r="F11" s="92">
        <f>F12+F21+F24+F27+F33+F37</f>
        <v>3291714.55</v>
      </c>
      <c r="G11" s="193">
        <f>F11/D11*100</f>
        <v>128.59493467662469</v>
      </c>
      <c r="H11" s="193">
        <f>F11/E11*100</f>
        <v>99.99588529246472</v>
      </c>
    </row>
    <row r="12" spans="1:8" ht="34.5" customHeight="1" x14ac:dyDescent="0.25">
      <c r="A12" s="68"/>
      <c r="B12" s="87">
        <v>63</v>
      </c>
      <c r="C12" s="75" t="s">
        <v>31</v>
      </c>
      <c r="D12" s="329">
        <v>2226823.4900000002</v>
      </c>
      <c r="E12" s="98">
        <f>2654500+103600</f>
        <v>2758100</v>
      </c>
      <c r="F12" s="98">
        <f>F15+F18+F13</f>
        <v>2758020.34</v>
      </c>
      <c r="G12" s="36">
        <f>F12/D12*100</f>
        <v>123.85446589662119</v>
      </c>
      <c r="H12" s="36">
        <f>F12/E12*100</f>
        <v>99.997111779848439</v>
      </c>
    </row>
    <row r="13" spans="1:8" s="67" customFormat="1" ht="34.5" customHeight="1" x14ac:dyDescent="0.25">
      <c r="A13" s="68"/>
      <c r="B13" s="87">
        <v>634</v>
      </c>
      <c r="C13" s="75" t="s">
        <v>319</v>
      </c>
      <c r="D13" s="329">
        <v>0</v>
      </c>
      <c r="E13" s="98"/>
      <c r="F13" s="98">
        <v>21787.8</v>
      </c>
      <c r="G13" s="36">
        <v>0</v>
      </c>
      <c r="H13" s="36"/>
    </row>
    <row r="14" spans="1:8" s="67" customFormat="1" ht="34.5" customHeight="1" x14ac:dyDescent="0.25">
      <c r="A14" s="68"/>
      <c r="B14" s="89">
        <v>6341</v>
      </c>
      <c r="C14" s="75" t="s">
        <v>320</v>
      </c>
      <c r="D14" s="301">
        <v>0</v>
      </c>
      <c r="E14" s="98"/>
      <c r="F14" s="95">
        <v>21787.8</v>
      </c>
      <c r="G14" s="36">
        <v>0</v>
      </c>
      <c r="H14" s="36"/>
    </row>
    <row r="15" spans="1:8" s="67" customFormat="1" ht="26.25" customHeight="1" x14ac:dyDescent="0.25">
      <c r="A15" s="68"/>
      <c r="B15" s="87">
        <v>636</v>
      </c>
      <c r="C15" s="75" t="s">
        <v>94</v>
      </c>
      <c r="D15" s="329">
        <v>2110447.27</v>
      </c>
      <c r="E15" s="86"/>
      <c r="F15" s="95">
        <f>F16+F17</f>
        <v>2632695.64</v>
      </c>
      <c r="G15" s="36">
        <f t="shared" ref="G15:G39" si="0">F15/D15*100</f>
        <v>124.74586204657936</v>
      </c>
      <c r="H15" s="36"/>
    </row>
    <row r="16" spans="1:8" ht="38.25" x14ac:dyDescent="0.25">
      <c r="A16" s="68"/>
      <c r="B16" s="89">
        <v>6361</v>
      </c>
      <c r="C16" s="75" t="s">
        <v>95</v>
      </c>
      <c r="D16" s="301">
        <v>2106298.0299999998</v>
      </c>
      <c r="E16" s="95"/>
      <c r="F16" s="95">
        <v>2628641.9700000002</v>
      </c>
      <c r="G16" s="36">
        <f t="shared" si="0"/>
        <v>124.79914677601442</v>
      </c>
      <c r="H16" s="36"/>
    </row>
    <row r="17" spans="1:10" ht="38.25" x14ac:dyDescent="0.25">
      <c r="A17" s="68"/>
      <c r="B17" s="89">
        <v>6362</v>
      </c>
      <c r="C17" s="75" t="s">
        <v>96</v>
      </c>
      <c r="D17" s="301">
        <v>4194.24</v>
      </c>
      <c r="E17" s="95"/>
      <c r="F17" s="95">
        <v>4053.67</v>
      </c>
      <c r="G17" s="36">
        <f t="shared" si="0"/>
        <v>96.648498893720927</v>
      </c>
      <c r="H17" s="36"/>
      <c r="J17" s="35"/>
    </row>
    <row r="18" spans="1:10" s="67" customFormat="1" ht="25.5" x14ac:dyDescent="0.25">
      <c r="A18" s="68"/>
      <c r="B18" s="87">
        <v>639</v>
      </c>
      <c r="C18" s="75" t="s">
        <v>97</v>
      </c>
      <c r="D18" s="329">
        <v>116376.22</v>
      </c>
      <c r="E18" s="95"/>
      <c r="F18" s="95">
        <v>103536.9</v>
      </c>
      <c r="G18" s="36">
        <f t="shared" si="0"/>
        <v>88.967402446994754</v>
      </c>
      <c r="H18" s="36"/>
    </row>
    <row r="19" spans="1:10" ht="25.5" x14ac:dyDescent="0.25">
      <c r="A19" s="68"/>
      <c r="B19" s="89">
        <v>6391</v>
      </c>
      <c r="C19" s="75" t="s">
        <v>98</v>
      </c>
      <c r="D19" s="301">
        <v>16326.88</v>
      </c>
      <c r="E19" s="95"/>
      <c r="F19" s="95">
        <v>14453.03</v>
      </c>
      <c r="G19" s="36">
        <f t="shared" si="0"/>
        <v>88.522914359632708</v>
      </c>
      <c r="H19" s="36"/>
    </row>
    <row r="20" spans="1:10" ht="38.25" x14ac:dyDescent="0.25">
      <c r="A20" s="68"/>
      <c r="B20" s="89">
        <v>6393</v>
      </c>
      <c r="C20" s="75" t="s">
        <v>99</v>
      </c>
      <c r="D20" s="301">
        <v>100049.34</v>
      </c>
      <c r="E20" s="95"/>
      <c r="F20" s="95">
        <v>89083.87</v>
      </c>
      <c r="G20" s="36">
        <f t="shared" si="0"/>
        <v>89.039937694741411</v>
      </c>
      <c r="H20" s="36"/>
    </row>
    <row r="21" spans="1:10" x14ac:dyDescent="0.25">
      <c r="A21" s="82"/>
      <c r="B21" s="88">
        <v>64</v>
      </c>
      <c r="C21" s="77" t="s">
        <v>100</v>
      </c>
      <c r="D21" s="330">
        <v>0.03</v>
      </c>
      <c r="E21" s="98">
        <v>2630</v>
      </c>
      <c r="F21" s="98">
        <v>2625.42</v>
      </c>
      <c r="G21" s="36">
        <f>F21/D21*100</f>
        <v>8751400</v>
      </c>
      <c r="H21" s="36">
        <f>F21/E21*100</f>
        <v>99.825855513307999</v>
      </c>
    </row>
    <row r="22" spans="1:10" s="67" customFormat="1" x14ac:dyDescent="0.25">
      <c r="A22" s="82"/>
      <c r="B22" s="88">
        <v>641</v>
      </c>
      <c r="C22" s="77" t="s">
        <v>52</v>
      </c>
      <c r="D22" s="330">
        <v>0.03</v>
      </c>
      <c r="E22" s="96"/>
      <c r="F22" s="95">
        <v>2625.42</v>
      </c>
      <c r="G22" s="36">
        <f t="shared" si="0"/>
        <v>8751400</v>
      </c>
      <c r="H22" s="36"/>
    </row>
    <row r="23" spans="1:10" ht="25.5" x14ac:dyDescent="0.25">
      <c r="A23" s="68"/>
      <c r="B23" s="89">
        <v>6413</v>
      </c>
      <c r="C23" s="75" t="s">
        <v>101</v>
      </c>
      <c r="D23" s="301">
        <v>0.03</v>
      </c>
      <c r="E23" s="95"/>
      <c r="F23" s="95">
        <v>2625.42</v>
      </c>
      <c r="G23" s="36">
        <f t="shared" si="0"/>
        <v>8751400</v>
      </c>
      <c r="H23" s="36"/>
    </row>
    <row r="24" spans="1:10" ht="38.25" x14ac:dyDescent="0.25">
      <c r="A24" s="82"/>
      <c r="B24" s="88">
        <v>65</v>
      </c>
      <c r="C24" s="97" t="s">
        <v>103</v>
      </c>
      <c r="D24" s="330">
        <v>338.14</v>
      </c>
      <c r="E24" s="98">
        <f>150</f>
        <v>150</v>
      </c>
      <c r="F24" s="99">
        <v>146.80000000000001</v>
      </c>
      <c r="G24" s="36">
        <f t="shared" si="0"/>
        <v>43.413970544744785</v>
      </c>
      <c r="H24" s="36">
        <f t="shared" ref="H24:H37" si="1">F24/E24*100</f>
        <v>97.866666666666674</v>
      </c>
    </row>
    <row r="25" spans="1:10" s="67" customFormat="1" x14ac:dyDescent="0.25">
      <c r="A25" s="82"/>
      <c r="B25" s="88">
        <v>652</v>
      </c>
      <c r="C25" s="77" t="s">
        <v>102</v>
      </c>
      <c r="D25" s="330">
        <v>338.14</v>
      </c>
      <c r="E25" s="96"/>
      <c r="F25" s="100">
        <v>146.80000000000001</v>
      </c>
      <c r="G25" s="36">
        <f t="shared" si="0"/>
        <v>43.413970544744785</v>
      </c>
      <c r="H25" s="36"/>
    </row>
    <row r="26" spans="1:10" x14ac:dyDescent="0.25">
      <c r="A26" s="68"/>
      <c r="B26" s="89">
        <v>6526</v>
      </c>
      <c r="C26" s="75" t="s">
        <v>93</v>
      </c>
      <c r="D26" s="301">
        <v>338.14</v>
      </c>
      <c r="E26" s="95"/>
      <c r="F26" s="95">
        <v>146.80000000000001</v>
      </c>
      <c r="G26" s="36">
        <f t="shared" si="0"/>
        <v>43.413970544744785</v>
      </c>
      <c r="H26" s="36"/>
    </row>
    <row r="27" spans="1:10" x14ac:dyDescent="0.25">
      <c r="A27" s="82"/>
      <c r="B27" s="88">
        <v>66</v>
      </c>
      <c r="C27" s="77" t="s">
        <v>51</v>
      </c>
      <c r="D27" s="330">
        <v>29536.36</v>
      </c>
      <c r="E27" s="98">
        <v>36870</v>
      </c>
      <c r="F27" s="99">
        <v>36844.910000000003</v>
      </c>
      <c r="G27" s="36">
        <f t="shared" si="0"/>
        <v>124.74424742927025</v>
      </c>
      <c r="H27" s="36">
        <f t="shared" si="1"/>
        <v>99.931950094928141</v>
      </c>
    </row>
    <row r="28" spans="1:10" s="67" customFormat="1" ht="25.5" x14ac:dyDescent="0.25">
      <c r="A28" s="82"/>
      <c r="B28" s="88">
        <v>661</v>
      </c>
      <c r="C28" s="97" t="s">
        <v>104</v>
      </c>
      <c r="D28" s="330">
        <v>28024.79</v>
      </c>
      <c r="E28" s="96"/>
      <c r="F28" s="100">
        <v>30903.63</v>
      </c>
      <c r="G28" s="36">
        <f t="shared" si="0"/>
        <v>110.27247661802282</v>
      </c>
      <c r="H28" s="36"/>
    </row>
    <row r="29" spans="1:10" x14ac:dyDescent="0.25">
      <c r="A29" s="68"/>
      <c r="B29" s="89">
        <v>6615</v>
      </c>
      <c r="C29" s="75" t="s">
        <v>105</v>
      </c>
      <c r="D29" s="301">
        <v>28024.79</v>
      </c>
      <c r="E29" s="95"/>
      <c r="F29" s="95">
        <v>30903.63</v>
      </c>
      <c r="G29" s="36">
        <f t="shared" si="0"/>
        <v>110.27247661802282</v>
      </c>
      <c r="H29" s="36"/>
    </row>
    <row r="30" spans="1:10" s="67" customFormat="1" x14ac:dyDescent="0.25">
      <c r="A30" s="68"/>
      <c r="B30" s="87">
        <v>663</v>
      </c>
      <c r="C30" s="75" t="s">
        <v>56</v>
      </c>
      <c r="D30" s="329">
        <v>1511.57</v>
      </c>
      <c r="E30" s="95"/>
      <c r="F30" s="95">
        <v>5941.28</v>
      </c>
      <c r="G30" s="36">
        <f t="shared" si="0"/>
        <v>393.05358005252816</v>
      </c>
      <c r="H30" s="36"/>
    </row>
    <row r="31" spans="1:10" s="67" customFormat="1" x14ac:dyDescent="0.25">
      <c r="A31" s="68"/>
      <c r="B31" s="89">
        <v>6631</v>
      </c>
      <c r="C31" s="75" t="s">
        <v>106</v>
      </c>
      <c r="D31" s="301">
        <v>758.07</v>
      </c>
      <c r="E31" s="95"/>
      <c r="F31" s="95">
        <v>3402.5</v>
      </c>
      <c r="G31" s="36">
        <f t="shared" si="0"/>
        <v>448.83717862466528</v>
      </c>
      <c r="H31" s="36"/>
    </row>
    <row r="32" spans="1:10" x14ac:dyDescent="0.25">
      <c r="A32" s="68"/>
      <c r="B32" s="89">
        <v>6631</v>
      </c>
      <c r="C32" s="75" t="s">
        <v>111</v>
      </c>
      <c r="D32" s="301">
        <v>752.5</v>
      </c>
      <c r="E32" s="95"/>
      <c r="F32" s="95">
        <v>2538.7800000000002</v>
      </c>
      <c r="G32" s="36">
        <f t="shared" si="0"/>
        <v>337.37940199335549</v>
      </c>
      <c r="H32" s="36"/>
    </row>
    <row r="33" spans="1:8" ht="27.75" customHeight="1" x14ac:dyDescent="0.25">
      <c r="A33" s="82"/>
      <c r="B33" s="88">
        <v>67</v>
      </c>
      <c r="C33" s="75" t="s">
        <v>32</v>
      </c>
      <c r="D33" s="329">
        <v>303011.69</v>
      </c>
      <c r="E33" s="98">
        <f>493400</f>
        <v>493400</v>
      </c>
      <c r="F33" s="98">
        <v>493382.16</v>
      </c>
      <c r="G33" s="36">
        <f t="shared" si="0"/>
        <v>162.82611406840442</v>
      </c>
      <c r="H33" s="36">
        <f t="shared" si="1"/>
        <v>99.996384272395616</v>
      </c>
    </row>
    <row r="34" spans="1:8" s="67" customFormat="1" ht="36.75" customHeight="1" x14ac:dyDescent="0.25">
      <c r="A34" s="82"/>
      <c r="B34" s="88">
        <v>671</v>
      </c>
      <c r="C34" s="75" t="s">
        <v>107</v>
      </c>
      <c r="D34" s="329">
        <v>303011.69</v>
      </c>
      <c r="E34" s="96"/>
      <c r="F34" s="95">
        <v>493382.16</v>
      </c>
      <c r="G34" s="36">
        <f t="shared" si="0"/>
        <v>162.82611406840442</v>
      </c>
      <c r="H34" s="36"/>
    </row>
    <row r="35" spans="1:8" ht="25.5" x14ac:dyDescent="0.25">
      <c r="A35" s="68"/>
      <c r="B35" s="89">
        <v>6711</v>
      </c>
      <c r="C35" s="75" t="s">
        <v>108</v>
      </c>
      <c r="D35" s="301">
        <v>294986.49</v>
      </c>
      <c r="E35" s="95"/>
      <c r="F35" s="95">
        <v>440119.34</v>
      </c>
      <c r="G35" s="36">
        <f t="shared" si="0"/>
        <v>149.19982945659649</v>
      </c>
      <c r="H35" s="36"/>
    </row>
    <row r="36" spans="1:8" ht="38.25" x14ac:dyDescent="0.25">
      <c r="A36" s="68"/>
      <c r="B36" s="89">
        <v>6712</v>
      </c>
      <c r="C36" s="75" t="s">
        <v>109</v>
      </c>
      <c r="D36" s="301">
        <v>8025.2</v>
      </c>
      <c r="E36" s="95"/>
      <c r="F36" s="95">
        <v>53262.82</v>
      </c>
      <c r="G36" s="36">
        <f t="shared" si="0"/>
        <v>663.69461197228736</v>
      </c>
      <c r="H36" s="36"/>
    </row>
    <row r="37" spans="1:8" s="67" customFormat="1" ht="27.75" customHeight="1" x14ac:dyDescent="0.25">
      <c r="A37" s="82"/>
      <c r="B37" s="88">
        <v>68</v>
      </c>
      <c r="C37" s="75" t="s">
        <v>93</v>
      </c>
      <c r="D37" s="329">
        <v>44.73</v>
      </c>
      <c r="E37" s="98">
        <v>700</v>
      </c>
      <c r="F37" s="98">
        <v>694.92</v>
      </c>
      <c r="G37" s="36">
        <f t="shared" si="0"/>
        <v>1553.5881958417169</v>
      </c>
      <c r="H37" s="36">
        <f t="shared" si="1"/>
        <v>99.27428571428571</v>
      </c>
    </row>
    <row r="38" spans="1:8" s="67" customFormat="1" ht="18" customHeight="1" x14ac:dyDescent="0.25">
      <c r="A38" s="82"/>
      <c r="B38" s="88">
        <v>683</v>
      </c>
      <c r="C38" s="75" t="s">
        <v>110</v>
      </c>
      <c r="D38" s="329">
        <v>44.73</v>
      </c>
      <c r="E38" s="96"/>
      <c r="F38" s="95">
        <v>694.92</v>
      </c>
      <c r="G38" s="36">
        <f t="shared" si="0"/>
        <v>1553.5881958417169</v>
      </c>
      <c r="H38" s="36"/>
    </row>
    <row r="39" spans="1:8" s="67" customFormat="1" x14ac:dyDescent="0.25">
      <c r="A39" s="68"/>
      <c r="B39" s="89">
        <v>6831</v>
      </c>
      <c r="C39" s="75" t="s">
        <v>110</v>
      </c>
      <c r="D39" s="301">
        <v>44.73</v>
      </c>
      <c r="E39" s="95"/>
      <c r="F39" s="95">
        <v>694.92</v>
      </c>
      <c r="G39" s="36">
        <f t="shared" si="0"/>
        <v>1553.5881958417169</v>
      </c>
      <c r="H39" s="36"/>
    </row>
    <row r="40" spans="1:8" x14ac:dyDescent="0.25">
      <c r="A40" s="101"/>
      <c r="B40" s="101"/>
      <c r="C40" s="102"/>
      <c r="D40" s="303"/>
      <c r="E40" s="103"/>
      <c r="F40" s="103"/>
      <c r="G40" s="280"/>
    </row>
    <row r="41" spans="1:8" x14ac:dyDescent="0.25">
      <c r="A41" s="104"/>
      <c r="B41" s="104"/>
      <c r="C41" s="105"/>
      <c r="D41" s="304"/>
      <c r="E41" s="106"/>
      <c r="F41" s="106"/>
      <c r="G41" s="281"/>
    </row>
    <row r="42" spans="1:8" ht="15.75" x14ac:dyDescent="0.25">
      <c r="A42" s="412" t="s">
        <v>88</v>
      </c>
      <c r="B42" s="412"/>
      <c r="C42" s="412"/>
      <c r="D42" s="412"/>
      <c r="E42" s="412"/>
      <c r="F42" s="412"/>
      <c r="G42" s="412"/>
    </row>
    <row r="43" spans="1:8" ht="18" x14ac:dyDescent="0.25">
      <c r="A43" s="71"/>
      <c r="B43" s="71"/>
      <c r="C43" s="71"/>
      <c r="D43" s="297"/>
      <c r="E43" s="71"/>
      <c r="F43" s="71"/>
      <c r="G43" s="279"/>
    </row>
    <row r="44" spans="1:8" ht="39" x14ac:dyDescent="0.25">
      <c r="A44" s="72" t="s">
        <v>7</v>
      </c>
      <c r="B44" s="73" t="s">
        <v>8</v>
      </c>
      <c r="C44" s="73" t="s">
        <v>12</v>
      </c>
      <c r="D44" s="305" t="s">
        <v>66</v>
      </c>
      <c r="E44" s="72" t="s">
        <v>65</v>
      </c>
      <c r="F44" s="72" t="s">
        <v>67</v>
      </c>
      <c r="G44" s="72" t="s">
        <v>63</v>
      </c>
      <c r="H44" s="72" t="s">
        <v>63</v>
      </c>
    </row>
    <row r="45" spans="1:8" s="290" customFormat="1" x14ac:dyDescent="0.25">
      <c r="A45" s="287"/>
      <c r="B45" s="288"/>
      <c r="C45" s="288">
        <v>1</v>
      </c>
      <c r="D45" s="306">
        <v>2</v>
      </c>
      <c r="E45" s="287">
        <v>3</v>
      </c>
      <c r="F45" s="287">
        <v>4</v>
      </c>
      <c r="G45" s="287" t="s">
        <v>299</v>
      </c>
      <c r="H45" s="287" t="s">
        <v>300</v>
      </c>
    </row>
    <row r="46" spans="1:8" x14ac:dyDescent="0.25">
      <c r="A46" s="81">
        <v>3</v>
      </c>
      <c r="B46" s="81"/>
      <c r="C46" s="74" t="s">
        <v>13</v>
      </c>
      <c r="D46" s="307">
        <f>D47+D54+D85+D89</f>
        <v>2568355.52</v>
      </c>
      <c r="E46" s="307">
        <f>E47+E54+E85+E89+E93</f>
        <v>3200221</v>
      </c>
      <c r="F46" s="84">
        <f>F47+F54+F85+F89+F93</f>
        <v>3192368.58</v>
      </c>
      <c r="G46" s="192">
        <f>F46/D46*100</f>
        <v>124.29621036265259</v>
      </c>
      <c r="H46" s="192">
        <f>F46/E46*100</f>
        <v>99.754628820947062</v>
      </c>
    </row>
    <row r="47" spans="1:8" x14ac:dyDescent="0.25">
      <c r="A47" s="68"/>
      <c r="B47" s="87">
        <v>31</v>
      </c>
      <c r="C47" s="107" t="s">
        <v>14</v>
      </c>
      <c r="D47" s="329">
        <v>2054863.86</v>
      </c>
      <c r="E47" s="98">
        <v>2656713</v>
      </c>
      <c r="F47" s="98">
        <v>2650763.5099999998</v>
      </c>
      <c r="G47" s="191">
        <f>F47/D47*100</f>
        <v>128.99947104038316</v>
      </c>
      <c r="H47" s="292">
        <f>F47/E47*100</f>
        <v>99.776058234367042</v>
      </c>
    </row>
    <row r="48" spans="1:8" s="67" customFormat="1" x14ac:dyDescent="0.25">
      <c r="A48" s="68"/>
      <c r="B48" s="87">
        <v>311</v>
      </c>
      <c r="C48" s="75" t="s">
        <v>113</v>
      </c>
      <c r="D48" s="329">
        <v>1694497.08</v>
      </c>
      <c r="E48" s="95"/>
      <c r="F48" s="95">
        <v>2202319.69</v>
      </c>
      <c r="G48" s="80">
        <f t="shared" ref="G48:G110" si="2">F48/D48*100</f>
        <v>129.9689280078311</v>
      </c>
      <c r="H48" s="292"/>
    </row>
    <row r="49" spans="1:11" x14ac:dyDescent="0.25">
      <c r="A49" s="68"/>
      <c r="B49" s="89">
        <v>3111</v>
      </c>
      <c r="C49" s="75" t="s">
        <v>112</v>
      </c>
      <c r="D49" s="301">
        <v>1694497.08</v>
      </c>
      <c r="E49" s="95"/>
      <c r="F49" s="95">
        <v>2202319.69</v>
      </c>
      <c r="G49" s="80">
        <f t="shared" si="2"/>
        <v>129.9689280078311</v>
      </c>
      <c r="H49" s="292"/>
    </row>
    <row r="50" spans="1:11" s="67" customFormat="1" x14ac:dyDescent="0.25">
      <c r="A50" s="68"/>
      <c r="B50" s="68">
        <v>312</v>
      </c>
      <c r="C50" s="75" t="s">
        <v>114</v>
      </c>
      <c r="D50" s="329">
        <v>86804.69</v>
      </c>
      <c r="E50" s="95"/>
      <c r="F50" s="95">
        <v>93272.89</v>
      </c>
      <c r="G50" s="80">
        <f t="shared" si="2"/>
        <v>107.4514406998055</v>
      </c>
      <c r="H50" s="292"/>
    </row>
    <row r="51" spans="1:11" x14ac:dyDescent="0.25">
      <c r="A51" s="68"/>
      <c r="B51" s="89">
        <v>3121</v>
      </c>
      <c r="C51" s="75" t="s">
        <v>114</v>
      </c>
      <c r="D51" s="301">
        <v>86804.69</v>
      </c>
      <c r="E51" s="95"/>
      <c r="F51" s="95">
        <v>93272.89</v>
      </c>
      <c r="G51" s="80">
        <f t="shared" si="2"/>
        <v>107.4514406998055</v>
      </c>
      <c r="H51" s="292"/>
    </row>
    <row r="52" spans="1:11" s="67" customFormat="1" x14ac:dyDescent="0.25">
      <c r="A52" s="68"/>
      <c r="B52" s="87">
        <v>313</v>
      </c>
      <c r="C52" s="75" t="s">
        <v>115</v>
      </c>
      <c r="D52" s="329">
        <v>273562.09000000003</v>
      </c>
      <c r="E52" s="95"/>
      <c r="F52" s="95">
        <v>355170.93</v>
      </c>
      <c r="G52" s="80">
        <f t="shared" si="2"/>
        <v>129.83192590757</v>
      </c>
      <c r="H52" s="292"/>
    </row>
    <row r="53" spans="1:11" ht="25.5" x14ac:dyDescent="0.25">
      <c r="A53" s="68"/>
      <c r="B53" s="89">
        <v>3132</v>
      </c>
      <c r="C53" s="75" t="s">
        <v>116</v>
      </c>
      <c r="D53" s="301">
        <v>273562.09000000003</v>
      </c>
      <c r="E53" s="95"/>
      <c r="F53" s="95">
        <v>355170.93</v>
      </c>
      <c r="G53" s="191">
        <f t="shared" si="2"/>
        <v>129.83192590757</v>
      </c>
      <c r="H53" s="292"/>
      <c r="K53" s="35"/>
    </row>
    <row r="54" spans="1:11" x14ac:dyDescent="0.25">
      <c r="A54" s="82"/>
      <c r="B54" s="88">
        <v>32</v>
      </c>
      <c r="C54" s="108" t="s">
        <v>24</v>
      </c>
      <c r="D54" s="331">
        <v>432411.09</v>
      </c>
      <c r="E54" s="98">
        <v>440235</v>
      </c>
      <c r="F54" s="98">
        <v>438343.29</v>
      </c>
      <c r="G54" s="191">
        <f t="shared" si="2"/>
        <v>101.37188895872211</v>
      </c>
      <c r="H54" s="292">
        <f t="shared" ref="H54" si="3">F54/E54*100</f>
        <v>99.570295410405791</v>
      </c>
    </row>
    <row r="55" spans="1:11" s="67" customFormat="1" x14ac:dyDescent="0.25">
      <c r="A55" s="82"/>
      <c r="B55" s="88">
        <v>321</v>
      </c>
      <c r="C55" s="76" t="s">
        <v>117</v>
      </c>
      <c r="D55" s="331">
        <v>60325.69</v>
      </c>
      <c r="E55" s="95"/>
      <c r="F55" s="95">
        <v>63884.99</v>
      </c>
      <c r="G55" s="80">
        <f t="shared" si="2"/>
        <v>105.90013972488337</v>
      </c>
      <c r="H55" s="292"/>
    </row>
    <row r="56" spans="1:11" x14ac:dyDescent="0.25">
      <c r="A56" s="68"/>
      <c r="B56" s="89">
        <v>3211</v>
      </c>
      <c r="C56" s="75" t="s">
        <v>118</v>
      </c>
      <c r="D56" s="301">
        <v>9597.5300000000007</v>
      </c>
      <c r="E56" s="95"/>
      <c r="F56" s="95">
        <v>9761.9699999999993</v>
      </c>
      <c r="G56" s="80">
        <f t="shared" si="2"/>
        <v>101.71335749927324</v>
      </c>
      <c r="H56" s="292"/>
    </row>
    <row r="57" spans="1:11" ht="25.5" x14ac:dyDescent="0.25">
      <c r="A57" s="68"/>
      <c r="B57" s="89">
        <v>3212</v>
      </c>
      <c r="C57" s="75" t="s">
        <v>119</v>
      </c>
      <c r="D57" s="301">
        <v>48468.65</v>
      </c>
      <c r="E57" s="95"/>
      <c r="F57" s="95">
        <v>53515.12</v>
      </c>
      <c r="G57" s="80">
        <f t="shared" si="2"/>
        <v>110.41182289995699</v>
      </c>
      <c r="H57" s="292"/>
    </row>
    <row r="58" spans="1:11" x14ac:dyDescent="0.25">
      <c r="A58" s="68"/>
      <c r="B58" s="89">
        <v>3213</v>
      </c>
      <c r="C58" s="75" t="s">
        <v>120</v>
      </c>
      <c r="D58" s="301">
        <v>2198.46</v>
      </c>
      <c r="E58" s="95"/>
      <c r="F58" s="95">
        <v>607.9</v>
      </c>
      <c r="G58" s="80">
        <f t="shared" si="2"/>
        <v>27.651174003620717</v>
      </c>
      <c r="H58" s="292"/>
    </row>
    <row r="59" spans="1:11" s="67" customFormat="1" x14ac:dyDescent="0.25">
      <c r="A59" s="68"/>
      <c r="B59" s="89">
        <v>3214</v>
      </c>
      <c r="C59" s="75" t="s">
        <v>145</v>
      </c>
      <c r="D59" s="301">
        <v>61.05</v>
      </c>
      <c r="E59" s="95"/>
      <c r="F59" s="95">
        <v>0</v>
      </c>
      <c r="G59" s="80">
        <f t="shared" si="2"/>
        <v>0</v>
      </c>
      <c r="H59" s="292"/>
    </row>
    <row r="60" spans="1:11" s="67" customFormat="1" x14ac:dyDescent="0.25">
      <c r="A60" s="68"/>
      <c r="B60" s="87">
        <v>322</v>
      </c>
      <c r="C60" s="75" t="s">
        <v>121</v>
      </c>
      <c r="D60" s="329">
        <v>114256.98</v>
      </c>
      <c r="E60" s="95"/>
      <c r="F60" s="95">
        <v>115131.82</v>
      </c>
      <c r="G60" s="80">
        <f t="shared" si="2"/>
        <v>100.76567751046808</v>
      </c>
      <c r="H60" s="292"/>
    </row>
    <row r="61" spans="1:11" ht="25.5" x14ac:dyDescent="0.25">
      <c r="A61" s="68"/>
      <c r="B61" s="89">
        <v>3221</v>
      </c>
      <c r="C61" s="75" t="s">
        <v>122</v>
      </c>
      <c r="D61" s="301">
        <v>24767.8</v>
      </c>
      <c r="E61" s="95"/>
      <c r="F61" s="95">
        <v>22584.63</v>
      </c>
      <c r="G61" s="80">
        <f t="shared" si="2"/>
        <v>91.185450463908793</v>
      </c>
      <c r="H61" s="292"/>
    </row>
    <row r="62" spans="1:11" x14ac:dyDescent="0.25">
      <c r="A62" s="68"/>
      <c r="B62" s="89">
        <v>3222</v>
      </c>
      <c r="C62" s="75" t="s">
        <v>123</v>
      </c>
      <c r="D62" s="301">
        <v>11239.41</v>
      </c>
      <c r="E62" s="95"/>
      <c r="F62" s="95">
        <v>8006.41</v>
      </c>
      <c r="G62" s="80">
        <f t="shared" si="2"/>
        <v>71.235144905293069</v>
      </c>
      <c r="H62" s="292"/>
    </row>
    <row r="63" spans="1:11" x14ac:dyDescent="0.25">
      <c r="A63" s="68"/>
      <c r="B63" s="89">
        <v>3223</v>
      </c>
      <c r="C63" s="75" t="s">
        <v>124</v>
      </c>
      <c r="D63" s="301">
        <v>72884.69</v>
      </c>
      <c r="E63" s="95"/>
      <c r="F63" s="95">
        <v>78994.080000000002</v>
      </c>
      <c r="G63" s="80">
        <f t="shared" si="2"/>
        <v>108.38226793583124</v>
      </c>
      <c r="H63" s="292"/>
    </row>
    <row r="64" spans="1:11" ht="25.5" x14ac:dyDescent="0.25">
      <c r="A64" s="68"/>
      <c r="B64" s="89">
        <v>3224</v>
      </c>
      <c r="C64" s="75" t="s">
        <v>125</v>
      </c>
      <c r="D64" s="301">
        <v>1299.8599999999999</v>
      </c>
      <c r="E64" s="95"/>
      <c r="F64" s="95">
        <v>4494.7700000000004</v>
      </c>
      <c r="G64" s="80">
        <f t="shared" si="2"/>
        <v>345.78877725293495</v>
      </c>
      <c r="H64" s="292"/>
    </row>
    <row r="65" spans="1:8" x14ac:dyDescent="0.25">
      <c r="A65" s="68"/>
      <c r="B65" s="89">
        <v>3225</v>
      </c>
      <c r="C65" s="75" t="s">
        <v>126</v>
      </c>
      <c r="D65" s="301">
        <v>3212.99</v>
      </c>
      <c r="E65" s="95"/>
      <c r="F65" s="95">
        <v>1051.93</v>
      </c>
      <c r="G65" s="80">
        <f t="shared" si="2"/>
        <v>32.739908932178437</v>
      </c>
      <c r="H65" s="292"/>
    </row>
    <row r="66" spans="1:8" ht="25.5" x14ac:dyDescent="0.25">
      <c r="A66" s="68"/>
      <c r="B66" s="89">
        <v>3227</v>
      </c>
      <c r="C66" s="75" t="s">
        <v>127</v>
      </c>
      <c r="D66" s="301">
        <v>852.23</v>
      </c>
      <c r="E66" s="95"/>
      <c r="F66" s="95">
        <v>0</v>
      </c>
      <c r="G66" s="80">
        <f t="shared" si="2"/>
        <v>0</v>
      </c>
      <c r="H66" s="292"/>
    </row>
    <row r="67" spans="1:8" s="67" customFormat="1" x14ac:dyDescent="0.25">
      <c r="A67" s="68"/>
      <c r="B67" s="87">
        <v>323</v>
      </c>
      <c r="C67" s="75" t="s">
        <v>128</v>
      </c>
      <c r="D67" s="329">
        <v>239164.19</v>
      </c>
      <c r="E67" s="95"/>
      <c r="F67" s="95">
        <v>240269.96</v>
      </c>
      <c r="G67" s="80">
        <f t="shared" si="2"/>
        <v>100.46234764493798</v>
      </c>
      <c r="H67" s="292"/>
    </row>
    <row r="68" spans="1:8" x14ac:dyDescent="0.25">
      <c r="A68" s="68"/>
      <c r="B68" s="89">
        <v>3231</v>
      </c>
      <c r="C68" s="75" t="s">
        <v>129</v>
      </c>
      <c r="D68" s="301">
        <v>7940.94</v>
      </c>
      <c r="E68" s="95"/>
      <c r="F68" s="95">
        <v>7847.77</v>
      </c>
      <c r="G68" s="80">
        <f t="shared" si="2"/>
        <v>98.82671321027486</v>
      </c>
      <c r="H68" s="292"/>
    </row>
    <row r="69" spans="1:8" ht="25.5" x14ac:dyDescent="0.25">
      <c r="A69" s="68"/>
      <c r="B69" s="89">
        <v>3232</v>
      </c>
      <c r="C69" s="75" t="s">
        <v>130</v>
      </c>
      <c r="D69" s="301">
        <v>6380.14</v>
      </c>
      <c r="E69" s="95"/>
      <c r="F69" s="95">
        <v>9097.0499999999993</v>
      </c>
      <c r="G69" s="80">
        <f t="shared" si="2"/>
        <v>142.58386179613612</v>
      </c>
      <c r="H69" s="292"/>
    </row>
    <row r="70" spans="1:8" s="67" customFormat="1" x14ac:dyDescent="0.25">
      <c r="A70" s="68"/>
      <c r="B70" s="89">
        <v>3233</v>
      </c>
      <c r="C70" s="75" t="s">
        <v>131</v>
      </c>
      <c r="D70" s="301">
        <v>497.7</v>
      </c>
      <c r="E70" s="95"/>
      <c r="F70" s="95">
        <v>248.85</v>
      </c>
      <c r="G70" s="80">
        <f t="shared" si="2"/>
        <v>50</v>
      </c>
      <c r="H70" s="292"/>
    </row>
    <row r="71" spans="1:8" x14ac:dyDescent="0.25">
      <c r="A71" s="68"/>
      <c r="B71" s="89">
        <v>3234</v>
      </c>
      <c r="C71" s="75" t="s">
        <v>132</v>
      </c>
      <c r="D71" s="301">
        <v>7316.6</v>
      </c>
      <c r="E71" s="95"/>
      <c r="F71" s="95">
        <v>9355.4599999999991</v>
      </c>
      <c r="G71" s="80">
        <f t="shared" si="2"/>
        <v>127.86622201569034</v>
      </c>
      <c r="H71" s="292"/>
    </row>
    <row r="72" spans="1:8" x14ac:dyDescent="0.25">
      <c r="A72" s="68"/>
      <c r="B72" s="89">
        <v>3235</v>
      </c>
      <c r="C72" s="75" t="s">
        <v>133</v>
      </c>
      <c r="D72" s="301">
        <v>2269.5500000000002</v>
      </c>
      <c r="E72" s="95"/>
      <c r="F72" s="95">
        <v>4234.01</v>
      </c>
      <c r="G72" s="80">
        <f t="shared" si="2"/>
        <v>186.55724703134982</v>
      </c>
      <c r="H72" s="292"/>
    </row>
    <row r="73" spans="1:8" s="67" customFormat="1" x14ac:dyDescent="0.25">
      <c r="A73" s="68"/>
      <c r="B73" s="89">
        <v>3236</v>
      </c>
      <c r="C73" s="75" t="s">
        <v>134</v>
      </c>
      <c r="D73" s="301">
        <v>5320</v>
      </c>
      <c r="E73" s="95"/>
      <c r="F73" s="95">
        <v>6840</v>
      </c>
      <c r="G73" s="80">
        <v>0</v>
      </c>
      <c r="H73" s="292"/>
    </row>
    <row r="74" spans="1:8" x14ac:dyDescent="0.25">
      <c r="A74" s="68"/>
      <c r="B74" s="89">
        <v>3237</v>
      </c>
      <c r="C74" s="75" t="s">
        <v>135</v>
      </c>
      <c r="D74" s="301">
        <v>7111.13</v>
      </c>
      <c r="E74" s="95"/>
      <c r="F74" s="95">
        <v>3812.7</v>
      </c>
      <c r="G74" s="80">
        <f t="shared" si="2"/>
        <v>53.615951332629272</v>
      </c>
      <c r="H74" s="292"/>
    </row>
    <row r="75" spans="1:8" x14ac:dyDescent="0.25">
      <c r="A75" s="68"/>
      <c r="B75" s="89">
        <v>3238</v>
      </c>
      <c r="C75" s="75" t="s">
        <v>136</v>
      </c>
      <c r="D75" s="301">
        <v>3086.24</v>
      </c>
      <c r="E75" s="95"/>
      <c r="F75" s="95">
        <v>3435.3</v>
      </c>
      <c r="G75" s="80">
        <f t="shared" si="2"/>
        <v>111.31020270620562</v>
      </c>
      <c r="H75" s="292"/>
    </row>
    <row r="76" spans="1:8" x14ac:dyDescent="0.25">
      <c r="A76" s="82"/>
      <c r="B76" s="69">
        <v>3239</v>
      </c>
      <c r="C76" s="77" t="s">
        <v>137</v>
      </c>
      <c r="D76" s="302">
        <v>199241.89</v>
      </c>
      <c r="E76" s="95"/>
      <c r="F76" s="95">
        <v>195398.82</v>
      </c>
      <c r="G76" s="80">
        <f t="shared" si="2"/>
        <v>98.071153611321392</v>
      </c>
      <c r="H76" s="292"/>
    </row>
    <row r="77" spans="1:8" s="67" customFormat="1" x14ac:dyDescent="0.25">
      <c r="A77" s="82"/>
      <c r="B77" s="88">
        <v>329</v>
      </c>
      <c r="C77" s="77" t="s">
        <v>138</v>
      </c>
      <c r="D77" s="330">
        <v>18664.23</v>
      </c>
      <c r="E77" s="95"/>
      <c r="F77" s="95">
        <v>19056.52</v>
      </c>
      <c r="G77" s="80">
        <f t="shared" si="2"/>
        <v>102.1018279350394</v>
      </c>
      <c r="H77" s="292"/>
    </row>
    <row r="78" spans="1:8" s="67" customFormat="1" ht="25.5" x14ac:dyDescent="0.25">
      <c r="A78" s="82"/>
      <c r="B78" s="69">
        <v>3291</v>
      </c>
      <c r="C78" s="97" t="s">
        <v>298</v>
      </c>
      <c r="D78" s="302">
        <v>0</v>
      </c>
      <c r="E78" s="95"/>
      <c r="F78" s="95">
        <v>1127.26</v>
      </c>
      <c r="G78" s="80">
        <v>0</v>
      </c>
      <c r="H78" s="292"/>
    </row>
    <row r="79" spans="1:8" x14ac:dyDescent="0.25">
      <c r="A79" s="68"/>
      <c r="B79" s="89">
        <v>3292</v>
      </c>
      <c r="C79" s="75" t="s">
        <v>146</v>
      </c>
      <c r="D79" s="301">
        <v>5736.35</v>
      </c>
      <c r="E79" s="95"/>
      <c r="F79" s="95">
        <v>5994.83</v>
      </c>
      <c r="G79" s="80">
        <v>0</v>
      </c>
      <c r="H79" s="292"/>
    </row>
    <row r="80" spans="1:8" x14ac:dyDescent="0.25">
      <c r="A80" s="68"/>
      <c r="B80" s="89">
        <v>3293</v>
      </c>
      <c r="C80" s="75" t="s">
        <v>147</v>
      </c>
      <c r="D80" s="301">
        <v>4809.25</v>
      </c>
      <c r="E80" s="95"/>
      <c r="F80" s="95">
        <v>3571.19</v>
      </c>
      <c r="G80" s="80">
        <f t="shared" si="2"/>
        <v>74.256692831522585</v>
      </c>
      <c r="H80" s="292"/>
    </row>
    <row r="81" spans="1:8" x14ac:dyDescent="0.25">
      <c r="A81" s="68"/>
      <c r="B81" s="89">
        <v>3294</v>
      </c>
      <c r="C81" s="75" t="s">
        <v>148</v>
      </c>
      <c r="D81" s="301">
        <v>163.09</v>
      </c>
      <c r="E81" s="95"/>
      <c r="F81" s="95">
        <v>265.08999999999997</v>
      </c>
      <c r="G81" s="80">
        <f t="shared" si="2"/>
        <v>162.54215463854311</v>
      </c>
      <c r="H81" s="292"/>
    </row>
    <row r="82" spans="1:8" x14ac:dyDescent="0.25">
      <c r="A82" s="68"/>
      <c r="B82" s="89">
        <v>3295</v>
      </c>
      <c r="C82" s="75" t="s">
        <v>149</v>
      </c>
      <c r="D82" s="301">
        <v>2066.5500000000002</v>
      </c>
      <c r="E82" s="95"/>
      <c r="F82" s="95">
        <v>5399.32</v>
      </c>
      <c r="G82" s="80">
        <f t="shared" si="2"/>
        <v>261.27216859016232</v>
      </c>
      <c r="H82" s="292"/>
    </row>
    <row r="83" spans="1:8" x14ac:dyDescent="0.25">
      <c r="A83" s="68"/>
      <c r="B83" s="89">
        <v>3296</v>
      </c>
      <c r="C83" s="75" t="s">
        <v>150</v>
      </c>
      <c r="D83" s="301">
        <v>3950.56</v>
      </c>
      <c r="E83" s="95"/>
      <c r="F83" s="95">
        <v>909.07</v>
      </c>
      <c r="G83" s="80">
        <f t="shared" si="2"/>
        <v>23.011168036936539</v>
      </c>
      <c r="H83" s="292"/>
    </row>
    <row r="84" spans="1:8" ht="25.5" x14ac:dyDescent="0.25">
      <c r="A84" s="68"/>
      <c r="B84" s="89">
        <v>3299</v>
      </c>
      <c r="C84" s="75" t="s">
        <v>138</v>
      </c>
      <c r="D84" s="301">
        <v>1938.43</v>
      </c>
      <c r="E84" s="95"/>
      <c r="F84" s="95">
        <v>1789.76</v>
      </c>
      <c r="G84" s="80">
        <f t="shared" si="2"/>
        <v>92.330391089696292</v>
      </c>
      <c r="H84" s="292"/>
    </row>
    <row r="85" spans="1:8" x14ac:dyDescent="0.25">
      <c r="A85" s="82"/>
      <c r="B85" s="88">
        <v>34</v>
      </c>
      <c r="C85" s="77" t="s">
        <v>40</v>
      </c>
      <c r="D85" s="330">
        <v>2842.96</v>
      </c>
      <c r="E85" s="98">
        <v>40</v>
      </c>
      <c r="F85" s="98">
        <v>38.85</v>
      </c>
      <c r="G85" s="191">
        <f t="shared" si="2"/>
        <v>1.3665334721557814</v>
      </c>
      <c r="H85" s="292">
        <f t="shared" ref="H85:H110" si="4">F85/E85*100</f>
        <v>97.125</v>
      </c>
    </row>
    <row r="86" spans="1:8" s="67" customFormat="1" x14ac:dyDescent="0.25">
      <c r="A86" s="82"/>
      <c r="B86" s="88">
        <v>343</v>
      </c>
      <c r="C86" s="77" t="s">
        <v>139</v>
      </c>
      <c r="D86" s="330">
        <v>2842.96</v>
      </c>
      <c r="E86" s="95"/>
      <c r="F86" s="95">
        <v>38.85</v>
      </c>
      <c r="G86" s="80">
        <f t="shared" si="2"/>
        <v>1.3665334721557814</v>
      </c>
      <c r="H86" s="292"/>
    </row>
    <row r="87" spans="1:8" ht="25.5" x14ac:dyDescent="0.25">
      <c r="A87" s="68"/>
      <c r="B87" s="89">
        <v>3431</v>
      </c>
      <c r="C87" s="75" t="s">
        <v>140</v>
      </c>
      <c r="D87" s="301">
        <v>653.44000000000005</v>
      </c>
      <c r="E87" s="95"/>
      <c r="F87" s="95">
        <v>0</v>
      </c>
      <c r="G87" s="80">
        <f t="shared" si="2"/>
        <v>0</v>
      </c>
      <c r="H87" s="292"/>
    </row>
    <row r="88" spans="1:8" x14ac:dyDescent="0.25">
      <c r="A88" s="68"/>
      <c r="B88" s="89">
        <v>3433</v>
      </c>
      <c r="C88" s="75" t="s">
        <v>141</v>
      </c>
      <c r="D88" s="301">
        <v>2189.52</v>
      </c>
      <c r="E88" s="95"/>
      <c r="F88" s="95">
        <v>38.85</v>
      </c>
      <c r="G88" s="80">
        <f t="shared" si="2"/>
        <v>1.7743615038912637</v>
      </c>
      <c r="H88" s="292"/>
    </row>
    <row r="89" spans="1:8" x14ac:dyDescent="0.25">
      <c r="A89" s="82"/>
      <c r="B89" s="88">
        <v>37</v>
      </c>
      <c r="C89" s="77" t="s">
        <v>54</v>
      </c>
      <c r="D89" s="330">
        <v>78237.61</v>
      </c>
      <c r="E89" s="98">
        <v>101500</v>
      </c>
      <c r="F89" s="98">
        <v>101490.64</v>
      </c>
      <c r="G89" s="191">
        <f t="shared" si="2"/>
        <v>129.72103825768707</v>
      </c>
      <c r="H89" s="292">
        <f t="shared" si="4"/>
        <v>99.990778325123159</v>
      </c>
    </row>
    <row r="90" spans="1:8" s="67" customFormat="1" ht="25.5" x14ac:dyDescent="0.25">
      <c r="A90" s="82"/>
      <c r="B90" s="88">
        <v>372</v>
      </c>
      <c r="C90" s="97" t="s">
        <v>142</v>
      </c>
      <c r="D90" s="330">
        <v>78237.61</v>
      </c>
      <c r="E90" s="95"/>
      <c r="F90" s="95">
        <v>101490.64</v>
      </c>
      <c r="G90" s="80">
        <f t="shared" si="2"/>
        <v>129.72103825768707</v>
      </c>
      <c r="H90" s="292"/>
    </row>
    <row r="91" spans="1:8" ht="25.5" x14ac:dyDescent="0.25">
      <c r="A91" s="68"/>
      <c r="B91" s="89">
        <v>3721</v>
      </c>
      <c r="C91" s="75" t="s">
        <v>143</v>
      </c>
      <c r="D91" s="301">
        <v>3667.35</v>
      </c>
      <c r="E91" s="95"/>
      <c r="F91" s="95">
        <v>3605.36</v>
      </c>
      <c r="G91" s="80">
        <f t="shared" si="2"/>
        <v>98.309678650796911</v>
      </c>
      <c r="H91" s="292"/>
    </row>
    <row r="92" spans="1:8" ht="25.5" x14ac:dyDescent="0.25">
      <c r="A92" s="68"/>
      <c r="B92" s="89">
        <v>3722</v>
      </c>
      <c r="C92" s="75" t="s">
        <v>144</v>
      </c>
      <c r="D92" s="301">
        <v>74570.259999999995</v>
      </c>
      <c r="E92" s="95"/>
      <c r="F92" s="95">
        <v>97885.28</v>
      </c>
      <c r="G92" s="80">
        <f t="shared" si="2"/>
        <v>131.26584244174555</v>
      </c>
      <c r="H92" s="292"/>
    </row>
    <row r="93" spans="1:8" s="67" customFormat="1" x14ac:dyDescent="0.25">
      <c r="A93" s="68"/>
      <c r="B93" s="87">
        <v>38</v>
      </c>
      <c r="C93" s="75" t="s">
        <v>310</v>
      </c>
      <c r="D93" s="301">
        <v>0</v>
      </c>
      <c r="E93" s="98">
        <v>1733</v>
      </c>
      <c r="F93" s="98">
        <v>1732.29</v>
      </c>
      <c r="G93" s="80">
        <v>0</v>
      </c>
      <c r="H93" s="292">
        <v>0</v>
      </c>
    </row>
    <row r="94" spans="1:8" s="202" customFormat="1" x14ac:dyDescent="0.25">
      <c r="A94" s="344"/>
      <c r="B94" s="345">
        <v>381</v>
      </c>
      <c r="C94" s="346" t="s">
        <v>322</v>
      </c>
      <c r="D94" s="347">
        <v>0</v>
      </c>
      <c r="E94" s="100"/>
      <c r="F94" s="100">
        <v>1732.29</v>
      </c>
      <c r="G94" s="29">
        <v>0</v>
      </c>
      <c r="H94" s="348"/>
    </row>
    <row r="95" spans="1:8" s="202" customFormat="1" x14ac:dyDescent="0.25">
      <c r="A95" s="344"/>
      <c r="B95" s="349">
        <v>3812</v>
      </c>
      <c r="C95" s="346" t="s">
        <v>321</v>
      </c>
      <c r="D95" s="347">
        <v>0</v>
      </c>
      <c r="E95" s="100"/>
      <c r="F95" s="100">
        <v>1732.29</v>
      </c>
      <c r="G95" s="29">
        <v>0</v>
      </c>
      <c r="H95" s="348"/>
    </row>
    <row r="96" spans="1:8" ht="30.75" customHeight="1" x14ac:dyDescent="0.25">
      <c r="A96" s="83">
        <v>4</v>
      </c>
      <c r="B96" s="83"/>
      <c r="C96" s="78" t="s">
        <v>15</v>
      </c>
      <c r="D96" s="307">
        <v>29280.87</v>
      </c>
      <c r="E96" s="84">
        <f>E97+E107</f>
        <v>74711.02</v>
      </c>
      <c r="F96" s="84">
        <v>74213.009999999995</v>
      </c>
      <c r="G96" s="282">
        <f t="shared" si="2"/>
        <v>253.4522027521723</v>
      </c>
      <c r="H96" s="323">
        <f t="shared" si="4"/>
        <v>99.333418282871776</v>
      </c>
    </row>
    <row r="97" spans="1:8" ht="25.5" x14ac:dyDescent="0.25">
      <c r="A97" s="70"/>
      <c r="B97" s="87">
        <v>42</v>
      </c>
      <c r="C97" s="79" t="s">
        <v>33</v>
      </c>
      <c r="D97" s="329">
        <v>29280.87</v>
      </c>
      <c r="E97" s="98">
        <v>32436.02</v>
      </c>
      <c r="F97" s="98">
        <v>31939.01</v>
      </c>
      <c r="G97" s="191">
        <f t="shared" si="2"/>
        <v>109.07807725658425</v>
      </c>
      <c r="H97" s="324">
        <f>F97/E97*100</f>
        <v>98.467721995485263</v>
      </c>
    </row>
    <row r="98" spans="1:8" s="67" customFormat="1" x14ac:dyDescent="0.25">
      <c r="A98" s="70"/>
      <c r="B98" s="87">
        <v>422</v>
      </c>
      <c r="C98" s="79" t="s">
        <v>151</v>
      </c>
      <c r="D98" s="329">
        <v>22151.33</v>
      </c>
      <c r="E98" s="95"/>
      <c r="F98" s="98">
        <v>24357.22</v>
      </c>
      <c r="G98" s="191">
        <f t="shared" si="2"/>
        <v>109.95827338584184</v>
      </c>
      <c r="H98" s="292"/>
    </row>
    <row r="99" spans="1:8" x14ac:dyDescent="0.25">
      <c r="A99" s="70"/>
      <c r="B99" s="89">
        <v>4221</v>
      </c>
      <c r="C99" s="79" t="s">
        <v>152</v>
      </c>
      <c r="D99" s="301">
        <v>16330.73</v>
      </c>
      <c r="E99" s="95"/>
      <c r="F99" s="95">
        <v>11024.57</v>
      </c>
      <c r="G99" s="80">
        <f t="shared" si="2"/>
        <v>67.508127315802781</v>
      </c>
      <c r="H99" s="292"/>
    </row>
    <row r="100" spans="1:8" s="67" customFormat="1" x14ac:dyDescent="0.25">
      <c r="A100" s="70"/>
      <c r="B100" s="89">
        <v>4222</v>
      </c>
      <c r="C100" s="79" t="s">
        <v>153</v>
      </c>
      <c r="D100" s="301">
        <v>277.27999999999997</v>
      </c>
      <c r="E100" s="95"/>
      <c r="F100" s="95">
        <v>0</v>
      </c>
      <c r="G100" s="80">
        <f t="shared" si="2"/>
        <v>0</v>
      </c>
      <c r="H100" s="292"/>
    </row>
    <row r="101" spans="1:8" s="337" customFormat="1" x14ac:dyDescent="0.25">
      <c r="A101" s="89"/>
      <c r="B101" s="89">
        <v>4223</v>
      </c>
      <c r="C101" s="333" t="s">
        <v>311</v>
      </c>
      <c r="D101" s="334">
        <v>0</v>
      </c>
      <c r="E101" s="96"/>
      <c r="F101" s="96">
        <v>2000</v>
      </c>
      <c r="G101" s="335"/>
      <c r="H101" s="336"/>
    </row>
    <row r="102" spans="1:8" s="67" customFormat="1" x14ac:dyDescent="0.25">
      <c r="A102" s="70"/>
      <c r="B102" s="89">
        <v>4225</v>
      </c>
      <c r="C102" s="79" t="s">
        <v>154</v>
      </c>
      <c r="D102" s="301">
        <v>900.24</v>
      </c>
      <c r="E102" s="95"/>
      <c r="F102" s="95">
        <v>0</v>
      </c>
      <c r="G102" s="80">
        <v>0</v>
      </c>
      <c r="H102" s="292"/>
    </row>
    <row r="103" spans="1:8" x14ac:dyDescent="0.25">
      <c r="A103" s="70"/>
      <c r="B103" s="89">
        <v>4226</v>
      </c>
      <c r="C103" s="79" t="s">
        <v>155</v>
      </c>
      <c r="D103" s="301">
        <v>4059.5</v>
      </c>
      <c r="E103" s="95"/>
      <c r="F103" s="95">
        <v>6636.9</v>
      </c>
      <c r="G103" s="80">
        <f t="shared" si="2"/>
        <v>163.49057765734696</v>
      </c>
      <c r="H103" s="292"/>
    </row>
    <row r="104" spans="1:8" ht="25.5" x14ac:dyDescent="0.25">
      <c r="A104" s="68"/>
      <c r="B104" s="89">
        <v>4227</v>
      </c>
      <c r="C104" s="75" t="s">
        <v>156</v>
      </c>
      <c r="D104" s="301">
        <v>583.58000000000004</v>
      </c>
      <c r="E104" s="95"/>
      <c r="F104" s="95">
        <v>1655.75</v>
      </c>
      <c r="G104" s="80">
        <f t="shared" si="2"/>
        <v>283.72288289523289</v>
      </c>
      <c r="H104" s="292"/>
    </row>
    <row r="105" spans="1:8" s="67" customFormat="1" x14ac:dyDescent="0.25">
      <c r="A105" s="68"/>
      <c r="B105" s="87">
        <v>424</v>
      </c>
      <c r="C105" s="75" t="s">
        <v>157</v>
      </c>
      <c r="D105" s="329">
        <v>7129.54</v>
      </c>
      <c r="E105" s="98"/>
      <c r="F105" s="98">
        <v>7581.79</v>
      </c>
      <c r="G105" s="80">
        <f t="shared" si="2"/>
        <v>106.34332649792273</v>
      </c>
      <c r="H105" s="292"/>
    </row>
    <row r="106" spans="1:8" x14ac:dyDescent="0.25">
      <c r="A106" s="68"/>
      <c r="B106" s="89">
        <v>4241</v>
      </c>
      <c r="C106" s="75" t="s">
        <v>158</v>
      </c>
      <c r="D106" s="301">
        <v>7129.54</v>
      </c>
      <c r="E106" s="95"/>
      <c r="F106" s="95">
        <v>7581.79</v>
      </c>
      <c r="G106" s="80">
        <f t="shared" si="2"/>
        <v>106.34332649792273</v>
      </c>
      <c r="H106" s="292"/>
    </row>
    <row r="107" spans="1:8" s="67" customFormat="1" ht="25.5" x14ac:dyDescent="0.25">
      <c r="A107" s="338"/>
      <c r="B107" s="340">
        <v>45</v>
      </c>
      <c r="C107" s="339" t="s">
        <v>312</v>
      </c>
      <c r="D107" s="301">
        <v>0</v>
      </c>
      <c r="E107" s="98">
        <v>42275</v>
      </c>
      <c r="F107" s="95">
        <v>42274</v>
      </c>
      <c r="G107" s="80">
        <v>0</v>
      </c>
      <c r="H107" s="292">
        <f>F107/E107*100</f>
        <v>99.997634535777649</v>
      </c>
    </row>
    <row r="108" spans="1:8" s="67" customFormat="1" ht="25.5" x14ac:dyDescent="0.25">
      <c r="A108" s="338"/>
      <c r="B108" s="340">
        <v>451</v>
      </c>
      <c r="C108" s="339" t="s">
        <v>313</v>
      </c>
      <c r="D108" s="301">
        <v>0</v>
      </c>
      <c r="E108" s="95"/>
      <c r="F108" s="95">
        <v>42274</v>
      </c>
      <c r="G108" s="80">
        <v>0</v>
      </c>
      <c r="H108" s="292"/>
    </row>
    <row r="109" spans="1:8" s="67" customFormat="1" ht="25.5" x14ac:dyDescent="0.25">
      <c r="A109" s="338"/>
      <c r="B109" s="341">
        <v>4511</v>
      </c>
      <c r="C109" s="339" t="s">
        <v>313</v>
      </c>
      <c r="D109" s="301">
        <v>0</v>
      </c>
      <c r="E109" s="95"/>
      <c r="F109" s="95">
        <v>42274</v>
      </c>
      <c r="G109" s="80">
        <v>0</v>
      </c>
      <c r="H109" s="292"/>
    </row>
    <row r="110" spans="1:8" x14ac:dyDescent="0.25">
      <c r="A110" s="408" t="s">
        <v>18</v>
      </c>
      <c r="B110" s="409"/>
      <c r="C110" s="410"/>
      <c r="D110" s="308">
        <v>2597636.39</v>
      </c>
      <c r="E110" s="85">
        <f>E96+E46</f>
        <v>3274932.02</v>
      </c>
      <c r="F110" s="85">
        <f>F96+F46</f>
        <v>3266581.59</v>
      </c>
      <c r="G110" s="291">
        <f t="shared" si="2"/>
        <v>125.75207225211375</v>
      </c>
      <c r="H110" s="293">
        <f t="shared" si="4"/>
        <v>99.745019745478558</v>
      </c>
    </row>
  </sheetData>
  <mergeCells count="6">
    <mergeCell ref="A110:C110"/>
    <mergeCell ref="A1:G1"/>
    <mergeCell ref="A3:G3"/>
    <mergeCell ref="A5:G5"/>
    <mergeCell ref="A7:G7"/>
    <mergeCell ref="A42:G4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6" workbookViewId="0">
      <selection activeCell="D45" sqref="D45"/>
    </sheetView>
  </sheetViews>
  <sheetFormatPr defaultRowHeight="15" x14ac:dyDescent="0.25"/>
  <cols>
    <col min="1" max="1" width="35.85546875" customWidth="1"/>
    <col min="2" max="2" width="20.42578125" style="35" customWidth="1"/>
    <col min="3" max="3" width="21.5703125" style="35" customWidth="1"/>
    <col min="4" max="5" width="23.28515625" style="35" customWidth="1"/>
    <col min="6" max="6" width="23.5703125" style="35" customWidth="1"/>
    <col min="7" max="7" width="19.5703125" customWidth="1"/>
    <col min="8" max="8" width="24.85546875" customWidth="1"/>
  </cols>
  <sheetData>
    <row r="1" spans="1:8" ht="42" customHeight="1" x14ac:dyDescent="0.25">
      <c r="A1" s="383" t="s">
        <v>307</v>
      </c>
      <c r="B1" s="383"/>
      <c r="C1" s="383"/>
      <c r="D1" s="383"/>
      <c r="E1" s="383"/>
      <c r="F1" s="383"/>
      <c r="G1" s="383"/>
    </row>
    <row r="2" spans="1:8" ht="42" customHeight="1" x14ac:dyDescent="0.25">
      <c r="A2" s="61"/>
      <c r="B2" s="416" t="s">
        <v>22</v>
      </c>
      <c r="C2" s="416"/>
      <c r="D2" s="416"/>
      <c r="E2" s="285"/>
      <c r="F2" s="63"/>
      <c r="G2" s="61"/>
    </row>
    <row r="3" spans="1:8" s="67" customFormat="1" ht="42" customHeight="1" x14ac:dyDescent="0.25">
      <c r="A3" s="93"/>
      <c r="B3" s="416" t="s">
        <v>89</v>
      </c>
      <c r="C3" s="416"/>
      <c r="D3" s="416"/>
      <c r="E3" s="285"/>
      <c r="F3" s="94"/>
      <c r="G3" s="93"/>
    </row>
    <row r="4" spans="1:8" ht="24.75" customHeight="1" x14ac:dyDescent="0.25">
      <c r="A4" s="61"/>
      <c r="B4" s="240"/>
      <c r="C4" s="63"/>
      <c r="D4" s="63"/>
      <c r="E4" s="285"/>
      <c r="F4" s="63"/>
      <c r="G4" s="61"/>
    </row>
    <row r="5" spans="1:8" ht="18" customHeight="1" x14ac:dyDescent="0.25">
      <c r="A5" s="383" t="s">
        <v>77</v>
      </c>
      <c r="B5" s="383"/>
      <c r="C5" s="383"/>
      <c r="D5" s="383"/>
      <c r="E5" s="383"/>
      <c r="F5" s="383"/>
      <c r="G5" s="62"/>
      <c r="H5" s="62"/>
    </row>
    <row r="6" spans="1:8" ht="15.75" customHeight="1" x14ac:dyDescent="0.25">
      <c r="A6" s="18"/>
      <c r="B6" s="31"/>
      <c r="C6" s="31"/>
      <c r="D6" s="31"/>
      <c r="E6" s="31"/>
      <c r="F6" s="32"/>
      <c r="G6" s="4"/>
      <c r="H6" s="4"/>
    </row>
    <row r="7" spans="1:8" ht="25.5" x14ac:dyDescent="0.25">
      <c r="A7" s="15" t="s">
        <v>17</v>
      </c>
      <c r="B7" s="33" t="s">
        <v>64</v>
      </c>
      <c r="C7" s="33" t="s">
        <v>65</v>
      </c>
      <c r="D7" s="33" t="s">
        <v>62</v>
      </c>
      <c r="E7" s="33" t="s">
        <v>63</v>
      </c>
      <c r="F7" s="33" t="s">
        <v>63</v>
      </c>
    </row>
    <row r="8" spans="1:8" s="289" customFormat="1" x14ac:dyDescent="0.25">
      <c r="A8" s="15">
        <v>1</v>
      </c>
      <c r="B8" s="15">
        <v>2</v>
      </c>
      <c r="C8" s="15">
        <v>3</v>
      </c>
      <c r="D8" s="15">
        <v>4</v>
      </c>
      <c r="E8" s="15" t="s">
        <v>299</v>
      </c>
      <c r="F8" s="15" t="s">
        <v>300</v>
      </c>
    </row>
    <row r="9" spans="1:8" x14ac:dyDescent="0.25">
      <c r="A9" s="66" t="s">
        <v>68</v>
      </c>
      <c r="B9" s="193">
        <f>B10+B12+B14+B16+B19</f>
        <v>2597738.15</v>
      </c>
      <c r="C9" s="193">
        <f>C10+C12+C14+C16+C19</f>
        <v>3291850</v>
      </c>
      <c r="D9" s="194">
        <f>D10+D12+D14+D16+D19</f>
        <v>3291714.55</v>
      </c>
      <c r="E9" s="194">
        <f>D9/B9*100</f>
        <v>126.71464019574105</v>
      </c>
      <c r="F9" s="195">
        <f>D9/C9*100</f>
        <v>99.99588529246472</v>
      </c>
    </row>
    <row r="10" spans="1:8" x14ac:dyDescent="0.25">
      <c r="A10" s="7" t="s">
        <v>69</v>
      </c>
      <c r="B10" s="80">
        <v>307823.35999999999</v>
      </c>
      <c r="C10" s="30">
        <v>493400</v>
      </c>
      <c r="D10" s="30">
        <v>493382.16</v>
      </c>
      <c r="E10" s="80">
        <f>D10/B10*100</f>
        <v>160.28093514410341</v>
      </c>
      <c r="F10" s="64">
        <f>D10/C10*100</f>
        <v>99.996384272395616</v>
      </c>
    </row>
    <row r="11" spans="1:8" x14ac:dyDescent="0.25">
      <c r="A11" s="50" t="s">
        <v>70</v>
      </c>
      <c r="B11" s="80">
        <v>307823.35999999999</v>
      </c>
      <c r="C11" s="30">
        <v>493400</v>
      </c>
      <c r="D11" s="30">
        <v>493382.16</v>
      </c>
      <c r="E11" s="80">
        <f t="shared" ref="E11:E20" si="0">D11/B11*100</f>
        <v>160.28093514410341</v>
      </c>
      <c r="F11" s="64">
        <f t="shared" ref="F11:F20" si="1">D11/C11*100</f>
        <v>99.996384272395616</v>
      </c>
    </row>
    <row r="12" spans="1:8" ht="22.5" customHeight="1" x14ac:dyDescent="0.25">
      <c r="A12" s="7" t="s">
        <v>71</v>
      </c>
      <c r="B12" s="80">
        <v>31230</v>
      </c>
      <c r="C12" s="30">
        <v>34250</v>
      </c>
      <c r="D12" s="34">
        <v>34223.97</v>
      </c>
      <c r="E12" s="80">
        <f t="shared" si="0"/>
        <v>109.58683957732948</v>
      </c>
      <c r="F12" s="64">
        <f t="shared" si="1"/>
        <v>99.924000000000007</v>
      </c>
    </row>
    <row r="13" spans="1:8" x14ac:dyDescent="0.25">
      <c r="A13" s="51" t="s">
        <v>72</v>
      </c>
      <c r="B13" s="80">
        <v>31230</v>
      </c>
      <c r="C13" s="30">
        <v>34250</v>
      </c>
      <c r="D13" s="34">
        <f>30903.63+2625.42+694.92</f>
        <v>34223.97</v>
      </c>
      <c r="E13" s="80">
        <f t="shared" si="0"/>
        <v>109.58683957732948</v>
      </c>
      <c r="F13" s="64">
        <f t="shared" si="1"/>
        <v>99.924000000000007</v>
      </c>
    </row>
    <row r="14" spans="1:8" ht="21.75" customHeight="1" x14ac:dyDescent="0.25">
      <c r="A14" s="7" t="s">
        <v>78</v>
      </c>
      <c r="B14" s="80">
        <v>663.62</v>
      </c>
      <c r="C14" s="30">
        <v>150</v>
      </c>
      <c r="D14" s="34">
        <v>146.80000000000001</v>
      </c>
      <c r="E14" s="80">
        <f t="shared" si="0"/>
        <v>22.121093396823486</v>
      </c>
      <c r="F14" s="64">
        <f t="shared" si="1"/>
        <v>97.866666666666674</v>
      </c>
    </row>
    <row r="15" spans="1:8" ht="18.75" customHeight="1" x14ac:dyDescent="0.25">
      <c r="A15" s="51" t="s">
        <v>79</v>
      </c>
      <c r="B15" s="80">
        <v>663.62</v>
      </c>
      <c r="C15" s="30">
        <v>150</v>
      </c>
      <c r="D15" s="34">
        <v>146.80000000000001</v>
      </c>
      <c r="E15" s="80">
        <f t="shared" si="0"/>
        <v>22.121093396823486</v>
      </c>
      <c r="F15" s="64">
        <f t="shared" si="1"/>
        <v>97.866666666666674</v>
      </c>
    </row>
    <row r="16" spans="1:8" x14ac:dyDescent="0.25">
      <c r="A16" s="7" t="s">
        <v>80</v>
      </c>
      <c r="B16" s="80">
        <v>2256509.6</v>
      </c>
      <c r="C16" s="30">
        <v>2758100</v>
      </c>
      <c r="D16" s="30">
        <f>D17+D18</f>
        <v>2758020.34</v>
      </c>
      <c r="E16" s="80">
        <f t="shared" si="0"/>
        <v>122.22506565006415</v>
      </c>
      <c r="F16" s="64">
        <f t="shared" si="1"/>
        <v>99.997111779848439</v>
      </c>
    </row>
    <row r="17" spans="1:8" ht="25.5" x14ac:dyDescent="0.25">
      <c r="A17" s="50" t="s">
        <v>83</v>
      </c>
      <c r="B17" s="80">
        <v>2131459.6</v>
      </c>
      <c r="C17" s="30">
        <v>2654500</v>
      </c>
      <c r="D17" s="30">
        <f>2632695.64+21787.8</f>
        <v>2654483.44</v>
      </c>
      <c r="E17" s="80">
        <f t="shared" si="0"/>
        <v>124.53829479104365</v>
      </c>
      <c r="F17" s="64">
        <f t="shared" si="1"/>
        <v>99.999376153701263</v>
      </c>
    </row>
    <row r="18" spans="1:8" x14ac:dyDescent="0.25">
      <c r="A18" s="50" t="s">
        <v>84</v>
      </c>
      <c r="B18" s="80">
        <v>125050</v>
      </c>
      <c r="C18" s="30">
        <v>103600</v>
      </c>
      <c r="D18" s="30">
        <v>103536.9</v>
      </c>
      <c r="E18" s="80">
        <f t="shared" si="0"/>
        <v>82.79640143942423</v>
      </c>
      <c r="F18" s="64">
        <f t="shared" si="1"/>
        <v>99.939092664092655</v>
      </c>
    </row>
    <row r="19" spans="1:8" ht="22.5" customHeight="1" x14ac:dyDescent="0.25">
      <c r="A19" s="7" t="s">
        <v>81</v>
      </c>
      <c r="B19" s="80">
        <v>1511.57</v>
      </c>
      <c r="C19" s="30">
        <v>5950</v>
      </c>
      <c r="D19" s="34">
        <v>5941.28</v>
      </c>
      <c r="E19" s="80">
        <f t="shared" si="0"/>
        <v>393.05358005252816</v>
      </c>
      <c r="F19" s="64">
        <f t="shared" si="1"/>
        <v>99.85344537815125</v>
      </c>
    </row>
    <row r="20" spans="1:8" x14ac:dyDescent="0.25">
      <c r="A20" s="51" t="s">
        <v>82</v>
      </c>
      <c r="B20" s="80">
        <v>1511.57</v>
      </c>
      <c r="C20" s="30">
        <v>5950</v>
      </c>
      <c r="D20" s="34">
        <v>5941.28</v>
      </c>
      <c r="E20" s="80">
        <f t="shared" si="0"/>
        <v>393.05358005252816</v>
      </c>
      <c r="F20" s="64">
        <f t="shared" si="1"/>
        <v>99.85344537815125</v>
      </c>
      <c r="H20" s="35"/>
    </row>
    <row r="21" spans="1:8" x14ac:dyDescent="0.25">
      <c r="A21" s="66" t="s">
        <v>73</v>
      </c>
      <c r="B21" s="193">
        <f>B22+B24+B26+B28+B31+B34</f>
        <v>2597636.39</v>
      </c>
      <c r="C21" s="193">
        <f>C22+C24+C26+C28+C31+C34</f>
        <v>3275847.96</v>
      </c>
      <c r="D21" s="193">
        <f>D22+D24+D26+D28+D31+D34</f>
        <v>3267738.4</v>
      </c>
      <c r="E21" s="193">
        <f>D21/B21*100</f>
        <v>125.79660542867586</v>
      </c>
      <c r="F21" s="195">
        <f>D21/C21*100</f>
        <v>99.752443944315417</v>
      </c>
      <c r="G21" s="35"/>
    </row>
    <row r="22" spans="1:8" x14ac:dyDescent="0.25">
      <c r="A22" s="7" t="s">
        <v>69</v>
      </c>
      <c r="B22" s="80">
        <v>306301.7</v>
      </c>
      <c r="C22" s="30">
        <v>446441.8</v>
      </c>
      <c r="D22" s="30">
        <v>444772.07</v>
      </c>
      <c r="E22" s="80">
        <f t="shared" ref="E22:E32" si="2">D22/B22</f>
        <v>1.452071829833135</v>
      </c>
      <c r="F22" s="64">
        <f t="shared" ref="F22:F32" si="3">D22/C22*100</f>
        <v>99.625991562618026</v>
      </c>
    </row>
    <row r="23" spans="1:8" x14ac:dyDescent="0.25">
      <c r="A23" s="50" t="s">
        <v>70</v>
      </c>
      <c r="B23" s="80">
        <v>306301.7</v>
      </c>
      <c r="C23" s="30">
        <v>446441.8</v>
      </c>
      <c r="D23" s="30">
        <v>444772.07</v>
      </c>
      <c r="E23" s="80">
        <f t="shared" si="2"/>
        <v>1.452071829833135</v>
      </c>
      <c r="F23" s="64">
        <f t="shared" si="3"/>
        <v>99.625991562618026</v>
      </c>
    </row>
    <row r="24" spans="1:8" ht="22.5" customHeight="1" x14ac:dyDescent="0.25">
      <c r="A24" s="7" t="s">
        <v>71</v>
      </c>
      <c r="B24" s="80">
        <v>30837.97</v>
      </c>
      <c r="C24" s="30">
        <v>11773.97</v>
      </c>
      <c r="D24" s="34">
        <v>11653.11</v>
      </c>
      <c r="E24" s="80">
        <f t="shared" si="2"/>
        <v>0.3778818774387549</v>
      </c>
      <c r="F24" s="64">
        <f t="shared" si="3"/>
        <v>98.973498318748909</v>
      </c>
    </row>
    <row r="25" spans="1:8" x14ac:dyDescent="0.25">
      <c r="A25" s="51" t="s">
        <v>72</v>
      </c>
      <c r="B25" s="80">
        <v>30837.97</v>
      </c>
      <c r="C25" s="30">
        <v>11773.97</v>
      </c>
      <c r="D25" s="34">
        <v>11653.11</v>
      </c>
      <c r="E25" s="80">
        <f t="shared" si="2"/>
        <v>0.3778818774387549</v>
      </c>
      <c r="F25" s="64">
        <f t="shared" si="3"/>
        <v>98.973498318748909</v>
      </c>
    </row>
    <row r="26" spans="1:8" ht="21.75" customHeight="1" x14ac:dyDescent="0.25">
      <c r="A26" s="7" t="s">
        <v>78</v>
      </c>
      <c r="B26" s="80">
        <v>367.67</v>
      </c>
      <c r="C26" s="30">
        <v>150</v>
      </c>
      <c r="D26" s="34">
        <v>146.80000000000001</v>
      </c>
      <c r="E26" s="80">
        <f t="shared" si="2"/>
        <v>0.39927108548426582</v>
      </c>
      <c r="F26" s="64">
        <f t="shared" si="3"/>
        <v>97.866666666666674</v>
      </c>
    </row>
    <row r="27" spans="1:8" ht="18.75" customHeight="1" x14ac:dyDescent="0.25">
      <c r="A27" s="51" t="s">
        <v>79</v>
      </c>
      <c r="B27" s="80">
        <v>367.67</v>
      </c>
      <c r="C27" s="30">
        <v>150</v>
      </c>
      <c r="D27" s="34">
        <v>146.80000000000001</v>
      </c>
      <c r="E27" s="80">
        <f t="shared" si="2"/>
        <v>0.39927108548426582</v>
      </c>
      <c r="F27" s="64">
        <f t="shared" si="3"/>
        <v>97.866666666666674</v>
      </c>
    </row>
    <row r="28" spans="1:8" ht="21.75" customHeight="1" x14ac:dyDescent="0.25">
      <c r="A28" s="7" t="s">
        <v>80</v>
      </c>
      <c r="B28" s="80">
        <v>2246096.9900000002</v>
      </c>
      <c r="C28" s="30">
        <f>C29+C30</f>
        <v>2794622.93</v>
      </c>
      <c r="D28" s="30">
        <f>D29+D30</f>
        <v>2788307.16</v>
      </c>
      <c r="E28" s="80">
        <f t="shared" si="2"/>
        <v>1.2414010492040239</v>
      </c>
      <c r="F28" s="64">
        <f t="shared" si="3"/>
        <v>99.774002784697686</v>
      </c>
    </row>
    <row r="29" spans="1:8" ht="25.5" x14ac:dyDescent="0.25">
      <c r="A29" s="50" t="s">
        <v>83</v>
      </c>
      <c r="B29" s="80">
        <v>2121244.75</v>
      </c>
      <c r="C29" s="30">
        <v>2661337.02</v>
      </c>
      <c r="D29" s="30">
        <v>2658519.94</v>
      </c>
      <c r="E29" s="80">
        <f t="shared" si="2"/>
        <v>1.2532829792507441</v>
      </c>
      <c r="F29" s="64">
        <f t="shared" si="3"/>
        <v>99.894147942224919</v>
      </c>
    </row>
    <row r="30" spans="1:8" x14ac:dyDescent="0.25">
      <c r="A30" s="50" t="s">
        <v>84</v>
      </c>
      <c r="B30" s="80">
        <v>124852.24</v>
      </c>
      <c r="C30" s="30">
        <v>133285.91</v>
      </c>
      <c r="D30" s="30">
        <v>129787.22</v>
      </c>
      <c r="E30" s="80">
        <f t="shared" si="2"/>
        <v>1.0395265635602533</v>
      </c>
      <c r="F30" s="64">
        <f t="shared" si="3"/>
        <v>97.375048870507015</v>
      </c>
    </row>
    <row r="31" spans="1:8" ht="22.5" customHeight="1" x14ac:dyDescent="0.25">
      <c r="A31" s="7" t="s">
        <v>81</v>
      </c>
      <c r="B31" s="80">
        <v>1315.94</v>
      </c>
      <c r="C31" s="30">
        <v>5941.28</v>
      </c>
      <c r="D31" s="34">
        <v>5941.28</v>
      </c>
      <c r="E31" s="80">
        <f t="shared" si="2"/>
        <v>4.514856300439229</v>
      </c>
      <c r="F31" s="64">
        <f t="shared" si="3"/>
        <v>100</v>
      </c>
    </row>
    <row r="32" spans="1:8" x14ac:dyDescent="0.25">
      <c r="A32" s="51" t="s">
        <v>82</v>
      </c>
      <c r="B32" s="80">
        <v>1315.94</v>
      </c>
      <c r="C32" s="30">
        <v>5941.28</v>
      </c>
      <c r="D32" s="34">
        <v>5941.28</v>
      </c>
      <c r="E32" s="80">
        <f t="shared" si="2"/>
        <v>4.514856300439229</v>
      </c>
      <c r="F32" s="64">
        <f t="shared" si="3"/>
        <v>100</v>
      </c>
    </row>
    <row r="33" spans="1:7" x14ac:dyDescent="0.25">
      <c r="A33" s="413" t="s">
        <v>85</v>
      </c>
      <c r="B33" s="414"/>
      <c r="C33" s="414"/>
      <c r="D33" s="414"/>
      <c r="E33" s="414"/>
      <c r="F33" s="415"/>
      <c r="G33" s="35"/>
    </row>
    <row r="34" spans="1:7" x14ac:dyDescent="0.25">
      <c r="A34" s="65" t="s">
        <v>86</v>
      </c>
      <c r="B34" s="64">
        <v>12716.12</v>
      </c>
      <c r="C34" s="64">
        <v>16917.98</v>
      </c>
      <c r="D34" s="64">
        <v>16917.98</v>
      </c>
      <c r="E34" s="64">
        <f>D34/B34*100</f>
        <v>133.04356989396135</v>
      </c>
      <c r="F34" s="64">
        <f>D34/C34*100</f>
        <v>100</v>
      </c>
    </row>
    <row r="35" spans="1:7" x14ac:dyDescent="0.25">
      <c r="A35" s="49" t="s">
        <v>87</v>
      </c>
      <c r="B35" s="64">
        <v>12716.12</v>
      </c>
      <c r="C35" s="64">
        <v>16917.98</v>
      </c>
      <c r="D35" s="64">
        <v>16917.98</v>
      </c>
      <c r="E35" s="64">
        <f>D35/B35*100</f>
        <v>133.04356989396135</v>
      </c>
      <c r="F35" s="64">
        <f>D35/C35*100</f>
        <v>100</v>
      </c>
    </row>
    <row r="36" spans="1:7" x14ac:dyDescent="0.25">
      <c r="C36"/>
      <c r="D36"/>
      <c r="E36" s="67"/>
      <c r="F36"/>
    </row>
  </sheetData>
  <mergeCells count="5">
    <mergeCell ref="A33:F33"/>
    <mergeCell ref="B2:D2"/>
    <mergeCell ref="A5:F5"/>
    <mergeCell ref="A1:G1"/>
    <mergeCell ref="B3:D3"/>
  </mergeCells>
  <pageMargins left="0.7" right="0.7" top="0.75" bottom="0.75" header="0.3" footer="0.3"/>
  <pageSetup paperSize="9" orientation="landscape" r:id="rId1"/>
  <ignoredErrors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D10" sqref="D10"/>
    </sheetView>
  </sheetViews>
  <sheetFormatPr defaultRowHeight="15" x14ac:dyDescent="0.25"/>
  <cols>
    <col min="1" max="1" width="37.7109375" customWidth="1"/>
    <col min="2" max="2" width="23.85546875" customWidth="1"/>
    <col min="3" max="4" width="25.28515625" customWidth="1"/>
    <col min="5" max="5" width="25.28515625" style="67" customWidth="1"/>
    <col min="6" max="6" width="25.28515625" customWidth="1"/>
  </cols>
  <sheetData>
    <row r="1" spans="1:6" ht="42" customHeight="1" x14ac:dyDescent="0.25">
      <c r="A1" s="383" t="s">
        <v>307</v>
      </c>
      <c r="B1" s="383"/>
      <c r="C1" s="383"/>
      <c r="D1" s="383"/>
      <c r="E1" s="383"/>
      <c r="F1" s="383"/>
    </row>
    <row r="2" spans="1:6" ht="18" customHeight="1" x14ac:dyDescent="0.25">
      <c r="A2" s="3"/>
      <c r="B2" s="18"/>
      <c r="C2" s="3"/>
      <c r="D2" s="3"/>
      <c r="E2" s="18"/>
      <c r="F2" s="3"/>
    </row>
    <row r="3" spans="1:6" ht="15.75" x14ac:dyDescent="0.25">
      <c r="A3" s="383" t="s">
        <v>22</v>
      </c>
      <c r="B3" s="383"/>
      <c r="C3" s="383"/>
      <c r="D3" s="401"/>
      <c r="E3" s="401"/>
      <c r="F3" s="401"/>
    </row>
    <row r="4" spans="1:6" ht="18" x14ac:dyDescent="0.25">
      <c r="A4" s="3"/>
      <c r="B4" s="18"/>
      <c r="C4" s="3"/>
      <c r="D4" s="4"/>
      <c r="E4" s="4"/>
      <c r="F4" s="4"/>
    </row>
    <row r="5" spans="1:6" ht="18" customHeight="1" x14ac:dyDescent="0.25">
      <c r="A5" s="383" t="s">
        <v>89</v>
      </c>
      <c r="B5" s="383"/>
      <c r="C5" s="384"/>
      <c r="D5" s="384"/>
      <c r="E5" s="384"/>
      <c r="F5" s="384"/>
    </row>
    <row r="6" spans="1:6" ht="18" x14ac:dyDescent="0.25">
      <c r="A6" s="3"/>
      <c r="B6" s="18"/>
      <c r="C6" s="3"/>
      <c r="D6" s="4"/>
      <c r="E6" s="4"/>
      <c r="F6" s="4"/>
    </row>
    <row r="7" spans="1:6" ht="15.75" x14ac:dyDescent="0.25">
      <c r="A7" s="383" t="s">
        <v>16</v>
      </c>
      <c r="B7" s="383"/>
      <c r="C7" s="417"/>
      <c r="D7" s="417"/>
      <c r="E7" s="417"/>
      <c r="F7" s="417"/>
    </row>
    <row r="8" spans="1:6" ht="18" x14ac:dyDescent="0.25">
      <c r="A8" s="3"/>
      <c r="B8" s="18"/>
      <c r="C8" s="3"/>
      <c r="D8" s="4"/>
      <c r="E8" s="4"/>
      <c r="F8" s="4"/>
    </row>
    <row r="9" spans="1:6" ht="25.5" x14ac:dyDescent="0.25">
      <c r="A9" s="15" t="s">
        <v>17</v>
      </c>
      <c r="B9" s="15" t="s">
        <v>64</v>
      </c>
      <c r="C9" s="15" t="s">
        <v>65</v>
      </c>
      <c r="D9" s="15" t="s">
        <v>62</v>
      </c>
      <c r="E9" s="15" t="s">
        <v>63</v>
      </c>
      <c r="F9" s="15" t="s">
        <v>63</v>
      </c>
    </row>
    <row r="10" spans="1:6" ht="15.75" customHeight="1" x14ac:dyDescent="0.25">
      <c r="A10" s="27" t="s">
        <v>18</v>
      </c>
      <c r="B10" s="327">
        <v>2597636.39</v>
      </c>
      <c r="C10" s="28">
        <v>3275548</v>
      </c>
      <c r="D10" s="28">
        <v>3266581.59</v>
      </c>
      <c r="E10" s="28">
        <f>D10/B10*100</f>
        <v>125.75207225211375</v>
      </c>
      <c r="F10" s="28">
        <f>D10/C10*100</f>
        <v>99.726262292599586</v>
      </c>
    </row>
    <row r="11" spans="1:6" ht="15.75" customHeight="1" x14ac:dyDescent="0.25">
      <c r="A11" s="7" t="s">
        <v>42</v>
      </c>
      <c r="B11" s="326">
        <v>2597636.39</v>
      </c>
      <c r="C11" s="30">
        <v>3090548</v>
      </c>
      <c r="D11" s="30">
        <v>3084459.28</v>
      </c>
      <c r="E11" s="29">
        <f t="shared" ref="E11:E13" si="0">D11/B11*100</f>
        <v>118.74099438528422</v>
      </c>
      <c r="F11" s="29">
        <f>D11/C11*100</f>
        <v>99.802988984477821</v>
      </c>
    </row>
    <row r="12" spans="1:6" x14ac:dyDescent="0.25">
      <c r="A12" s="13" t="s">
        <v>43</v>
      </c>
      <c r="B12" s="325">
        <v>2597636.39</v>
      </c>
      <c r="C12" s="30">
        <v>3090548</v>
      </c>
      <c r="D12" s="30">
        <f>3084459.28</f>
        <v>3084459.28</v>
      </c>
      <c r="E12" s="29">
        <f t="shared" si="0"/>
        <v>118.74099438528422</v>
      </c>
      <c r="F12" s="29">
        <f>D12/C12*100</f>
        <v>99.802988984477821</v>
      </c>
    </row>
    <row r="13" spans="1:6" x14ac:dyDescent="0.25">
      <c r="A13" s="7" t="s">
        <v>44</v>
      </c>
      <c r="B13" s="326">
        <v>190835.5</v>
      </c>
      <c r="C13" s="30">
        <v>185000</v>
      </c>
      <c r="D13" s="30">
        <v>182122.31</v>
      </c>
      <c r="E13" s="29">
        <f t="shared" si="0"/>
        <v>95.434188083454075</v>
      </c>
      <c r="F13" s="29">
        <f>D13/C13*100</f>
        <v>98.4444918918919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  <col min="8" max="8" width="25.28515625" style="67" customWidth="1"/>
    <col min="9" max="9" width="25.28515625" customWidth="1"/>
  </cols>
  <sheetData>
    <row r="1" spans="1:9" ht="42" customHeight="1" x14ac:dyDescent="0.25">
      <c r="A1" s="383" t="s">
        <v>307</v>
      </c>
      <c r="B1" s="383"/>
      <c r="C1" s="383"/>
      <c r="D1" s="383"/>
      <c r="E1" s="383"/>
      <c r="F1" s="383"/>
      <c r="G1" s="383"/>
      <c r="H1" s="383"/>
      <c r="I1" s="383"/>
    </row>
    <row r="2" spans="1:9" ht="18" customHeight="1" x14ac:dyDescent="0.25">
      <c r="A2" s="3"/>
      <c r="B2" s="3"/>
      <c r="C2" s="3"/>
      <c r="D2" s="3"/>
      <c r="E2" s="18"/>
      <c r="F2" s="3"/>
      <c r="G2" s="3"/>
      <c r="H2" s="18"/>
      <c r="I2" s="3"/>
    </row>
    <row r="3" spans="1:9" ht="15.75" x14ac:dyDescent="0.25">
      <c r="A3" s="383" t="s">
        <v>22</v>
      </c>
      <c r="B3" s="383"/>
      <c r="C3" s="383"/>
      <c r="D3" s="383"/>
      <c r="E3" s="383"/>
      <c r="F3" s="383"/>
      <c r="G3" s="401"/>
      <c r="H3" s="401"/>
      <c r="I3" s="401"/>
    </row>
    <row r="4" spans="1:9" ht="18" x14ac:dyDescent="0.25">
      <c r="A4" s="3"/>
      <c r="B4" s="3"/>
      <c r="C4" s="3"/>
      <c r="D4" s="3"/>
      <c r="E4" s="18"/>
      <c r="F4" s="3"/>
      <c r="G4" s="4"/>
      <c r="H4" s="4"/>
      <c r="I4" s="4"/>
    </row>
    <row r="5" spans="1:9" ht="18" customHeight="1" x14ac:dyDescent="0.25">
      <c r="A5" s="383" t="s">
        <v>91</v>
      </c>
      <c r="B5" s="384"/>
      <c r="C5" s="384"/>
      <c r="D5" s="384"/>
      <c r="E5" s="384"/>
      <c r="F5" s="384"/>
      <c r="G5" s="384"/>
      <c r="H5" s="384"/>
      <c r="I5" s="384"/>
    </row>
    <row r="6" spans="1:9" ht="32.25" customHeight="1" x14ac:dyDescent="0.3">
      <c r="A6" s="52"/>
      <c r="B6" s="53"/>
      <c r="C6" s="53"/>
      <c r="D6" s="57" t="s">
        <v>75</v>
      </c>
      <c r="E6" s="58"/>
      <c r="F6" s="59"/>
      <c r="G6" s="54"/>
      <c r="H6" s="54"/>
      <c r="I6" s="53"/>
    </row>
    <row r="7" spans="1:9" ht="18" x14ac:dyDescent="0.25">
      <c r="A7" s="3"/>
      <c r="B7" s="3"/>
      <c r="C7" s="3"/>
      <c r="D7" s="3"/>
      <c r="E7" s="18"/>
      <c r="F7" s="3"/>
      <c r="G7" s="4"/>
      <c r="H7" s="4"/>
      <c r="I7" s="4"/>
    </row>
    <row r="8" spans="1:9" ht="25.5" x14ac:dyDescent="0.25">
      <c r="A8" s="15" t="s">
        <v>7</v>
      </c>
      <c r="B8" s="14" t="s">
        <v>8</v>
      </c>
      <c r="C8" s="14" t="s">
        <v>9</v>
      </c>
      <c r="D8" s="14" t="s">
        <v>34</v>
      </c>
      <c r="E8" s="45" t="s">
        <v>64</v>
      </c>
      <c r="F8" s="15" t="s">
        <v>65</v>
      </c>
      <c r="G8" s="15" t="s">
        <v>67</v>
      </c>
      <c r="H8" s="15" t="s">
        <v>63</v>
      </c>
      <c r="I8" s="15" t="s">
        <v>63</v>
      </c>
    </row>
    <row r="9" spans="1:9" ht="25.5" x14ac:dyDescent="0.25">
      <c r="A9" s="7">
        <v>8</v>
      </c>
      <c r="B9" s="7"/>
      <c r="C9" s="7"/>
      <c r="D9" s="7" t="s">
        <v>19</v>
      </c>
      <c r="E9" s="12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7"/>
      <c r="B10" s="12">
        <v>84</v>
      </c>
      <c r="C10" s="12"/>
      <c r="D10" s="12" t="s">
        <v>25</v>
      </c>
      <c r="E10" s="12">
        <v>0</v>
      </c>
      <c r="F10" s="6">
        <v>0</v>
      </c>
      <c r="G10" s="6">
        <v>0</v>
      </c>
      <c r="H10" s="6">
        <v>0</v>
      </c>
      <c r="I10" s="6">
        <v>0</v>
      </c>
    </row>
    <row r="11" spans="1:9" ht="25.5" x14ac:dyDescent="0.25">
      <c r="A11" s="8"/>
      <c r="B11" s="8"/>
      <c r="C11" s="9">
        <v>81</v>
      </c>
      <c r="D11" s="13" t="s">
        <v>26</v>
      </c>
      <c r="E11" s="12">
        <v>0</v>
      </c>
      <c r="F11" s="6">
        <v>0</v>
      </c>
      <c r="G11" s="6">
        <v>0</v>
      </c>
      <c r="H11" s="6">
        <v>0</v>
      </c>
      <c r="I11" s="6">
        <v>0</v>
      </c>
    </row>
    <row r="12" spans="1:9" ht="25.5" x14ac:dyDescent="0.25">
      <c r="A12" s="10">
        <v>5</v>
      </c>
      <c r="B12" s="11"/>
      <c r="C12" s="11"/>
      <c r="D12" s="19" t="s">
        <v>20</v>
      </c>
      <c r="E12" s="12">
        <v>0</v>
      </c>
      <c r="F12" s="6">
        <v>0</v>
      </c>
      <c r="G12" s="6">
        <v>0</v>
      </c>
      <c r="H12" s="6">
        <v>0</v>
      </c>
      <c r="I12" s="6">
        <v>0</v>
      </c>
    </row>
    <row r="13" spans="1:9" ht="25.5" x14ac:dyDescent="0.25">
      <c r="A13" s="12"/>
      <c r="B13" s="12">
        <v>54</v>
      </c>
      <c r="C13" s="12"/>
      <c r="D13" s="20" t="s">
        <v>27</v>
      </c>
      <c r="E13" s="12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5">
      <c r="A14" s="12"/>
      <c r="B14" s="12"/>
      <c r="C14" s="9">
        <v>11</v>
      </c>
      <c r="D14" s="9" t="s">
        <v>11</v>
      </c>
      <c r="E14" s="12">
        <v>0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25">
      <c r="A15" s="12"/>
      <c r="B15" s="12"/>
      <c r="C15" s="9">
        <v>31</v>
      </c>
      <c r="D15" s="9" t="s">
        <v>28</v>
      </c>
      <c r="E15" s="12">
        <v>0</v>
      </c>
      <c r="F15" s="6">
        <v>0</v>
      </c>
      <c r="G15" s="6">
        <v>0</v>
      </c>
      <c r="H15" s="6">
        <v>0</v>
      </c>
      <c r="I15" s="6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1"/>
    </sheetView>
  </sheetViews>
  <sheetFormatPr defaultRowHeight="15" x14ac:dyDescent="0.25"/>
  <cols>
    <col min="1" max="3" width="9.140625" customWidth="1"/>
    <col min="4" max="4" width="32" customWidth="1"/>
    <col min="5" max="5" width="18" customWidth="1"/>
    <col min="6" max="6" width="15.5703125" customWidth="1"/>
    <col min="7" max="7" width="15.85546875" customWidth="1"/>
    <col min="8" max="8" width="15.85546875" style="67" customWidth="1"/>
    <col min="9" max="9" width="22.140625" customWidth="1"/>
  </cols>
  <sheetData>
    <row r="1" spans="1:9" ht="25.5" customHeight="1" x14ac:dyDescent="0.25">
      <c r="A1" s="383" t="s">
        <v>307</v>
      </c>
      <c r="B1" s="383"/>
      <c r="C1" s="383"/>
      <c r="D1" s="383"/>
      <c r="E1" s="383"/>
      <c r="F1" s="383"/>
      <c r="G1" s="383"/>
      <c r="H1" s="383"/>
      <c r="I1" s="383"/>
    </row>
    <row r="2" spans="1:9" ht="18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ht="15.75" x14ac:dyDescent="0.25">
      <c r="A3" s="383" t="s">
        <v>22</v>
      </c>
      <c r="B3" s="383"/>
      <c r="C3" s="383"/>
      <c r="D3" s="383"/>
      <c r="E3" s="383"/>
      <c r="F3" s="383"/>
      <c r="G3" s="401"/>
      <c r="H3" s="401"/>
      <c r="I3" s="401"/>
    </row>
    <row r="4" spans="1:9" ht="15.75" x14ac:dyDescent="0.25">
      <c r="A4" s="55"/>
      <c r="B4" s="55"/>
      <c r="C4" s="55"/>
      <c r="D4" s="55"/>
      <c r="E4" s="55"/>
      <c r="F4" s="55"/>
      <c r="G4" s="56"/>
      <c r="H4" s="284"/>
      <c r="I4" s="56"/>
    </row>
    <row r="5" spans="1:9" ht="15.75" x14ac:dyDescent="0.25">
      <c r="A5" s="55"/>
      <c r="B5" s="55"/>
      <c r="C5" s="55"/>
      <c r="D5" s="418" t="s">
        <v>92</v>
      </c>
      <c r="E5" s="418"/>
      <c r="F5" s="418"/>
      <c r="G5" s="418"/>
      <c r="H5" s="286"/>
      <c r="I5" s="56"/>
    </row>
    <row r="6" spans="1:9" ht="18" x14ac:dyDescent="0.25">
      <c r="A6" s="18"/>
      <c r="B6" s="18"/>
      <c r="C6" s="18"/>
      <c r="D6" s="18"/>
      <c r="E6" s="18"/>
      <c r="F6" s="18"/>
      <c r="G6" s="4"/>
      <c r="H6" s="4"/>
      <c r="I6" s="4"/>
    </row>
    <row r="7" spans="1:9" ht="15.75" x14ac:dyDescent="0.25">
      <c r="A7" s="383" t="s">
        <v>76</v>
      </c>
      <c r="B7" s="384"/>
      <c r="C7" s="384"/>
      <c r="D7" s="384"/>
      <c r="E7" s="384"/>
      <c r="F7" s="384"/>
      <c r="G7" s="384"/>
      <c r="H7" s="384"/>
      <c r="I7" s="384"/>
    </row>
    <row r="8" spans="1:9" ht="15.75" x14ac:dyDescent="0.25">
      <c r="A8" s="46"/>
      <c r="B8" s="47"/>
      <c r="C8" s="47"/>
      <c r="D8" s="47"/>
      <c r="E8" s="47"/>
      <c r="F8" s="47"/>
      <c r="G8" s="47"/>
      <c r="H8" s="283"/>
      <c r="I8" s="47"/>
    </row>
    <row r="9" spans="1:9" ht="18" x14ac:dyDescent="0.25">
      <c r="A9" s="18"/>
      <c r="B9" s="18"/>
      <c r="C9" s="18"/>
      <c r="D9" s="18"/>
      <c r="E9" s="18"/>
      <c r="F9" s="18"/>
      <c r="G9" s="4"/>
      <c r="H9" s="4"/>
      <c r="I9" s="4"/>
    </row>
    <row r="10" spans="1:9" ht="25.5" x14ac:dyDescent="0.25">
      <c r="A10" s="15" t="s">
        <v>7</v>
      </c>
      <c r="B10" s="48" t="s">
        <v>8</v>
      </c>
      <c r="C10" s="48" t="s">
        <v>9</v>
      </c>
      <c r="D10" s="48" t="s">
        <v>34</v>
      </c>
      <c r="E10" s="48" t="s">
        <v>64</v>
      </c>
      <c r="F10" s="15" t="s">
        <v>65</v>
      </c>
      <c r="G10" s="15" t="s">
        <v>67</v>
      </c>
      <c r="H10" s="15" t="s">
        <v>63</v>
      </c>
      <c r="I10" s="15" t="s">
        <v>63</v>
      </c>
    </row>
    <row r="11" spans="1:9" ht="32.25" customHeight="1" x14ac:dyDescent="0.25">
      <c r="A11" s="7">
        <v>8</v>
      </c>
      <c r="B11" s="7"/>
      <c r="C11" s="7"/>
      <c r="D11" s="7" t="s">
        <v>19</v>
      </c>
      <c r="E11" s="60">
        <v>0</v>
      </c>
      <c r="F11" s="6">
        <v>0</v>
      </c>
      <c r="G11" s="6">
        <v>0</v>
      </c>
      <c r="H11" s="6">
        <v>0</v>
      </c>
      <c r="I11" s="6">
        <v>0</v>
      </c>
    </row>
    <row r="12" spans="1:9" ht="26.25" customHeight="1" x14ac:dyDescent="0.25">
      <c r="A12" s="7"/>
      <c r="B12" s="12">
        <v>84</v>
      </c>
      <c r="C12" s="12"/>
      <c r="D12" s="12" t="s">
        <v>25</v>
      </c>
      <c r="E12" s="60">
        <v>0</v>
      </c>
      <c r="F12" s="6">
        <v>0</v>
      </c>
      <c r="G12" s="6">
        <v>0</v>
      </c>
      <c r="H12" s="6">
        <v>0</v>
      </c>
      <c r="I12" s="6">
        <v>0</v>
      </c>
    </row>
    <row r="13" spans="1:9" ht="35.25" customHeight="1" x14ac:dyDescent="0.25">
      <c r="A13" s="8"/>
      <c r="B13" s="8"/>
      <c r="C13" s="9">
        <v>81</v>
      </c>
      <c r="D13" s="13" t="s">
        <v>26</v>
      </c>
      <c r="E13" s="60">
        <v>0</v>
      </c>
      <c r="F13" s="6">
        <v>0</v>
      </c>
      <c r="G13" s="6">
        <v>0</v>
      </c>
      <c r="H13" s="6">
        <v>0</v>
      </c>
      <c r="I13" s="6">
        <v>0</v>
      </c>
    </row>
    <row r="14" spans="1:9" ht="42.75" customHeight="1" x14ac:dyDescent="0.25">
      <c r="A14" s="10">
        <v>5</v>
      </c>
      <c r="B14" s="11"/>
      <c r="C14" s="11"/>
      <c r="D14" s="19" t="s">
        <v>20</v>
      </c>
      <c r="E14" s="60">
        <v>0</v>
      </c>
      <c r="F14" s="6">
        <v>0</v>
      </c>
      <c r="G14" s="6">
        <v>0</v>
      </c>
      <c r="H14" s="6">
        <v>0</v>
      </c>
      <c r="I14" s="6">
        <v>0</v>
      </c>
    </row>
    <row r="15" spans="1:9" ht="33.75" customHeight="1" x14ac:dyDescent="0.25">
      <c r="A15" s="12"/>
      <c r="B15" s="12">
        <v>54</v>
      </c>
      <c r="C15" s="12"/>
      <c r="D15" s="20" t="s">
        <v>27</v>
      </c>
      <c r="E15" s="60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12"/>
      <c r="B16" s="12"/>
      <c r="C16" s="9">
        <v>11</v>
      </c>
      <c r="D16" s="9" t="s">
        <v>11</v>
      </c>
      <c r="E16" s="60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12"/>
      <c r="B17" s="12"/>
      <c r="C17" s="9">
        <v>31</v>
      </c>
      <c r="D17" s="9" t="s">
        <v>28</v>
      </c>
      <c r="E17" s="60">
        <v>0</v>
      </c>
      <c r="F17" s="6">
        <v>0</v>
      </c>
      <c r="G17" s="6">
        <v>0</v>
      </c>
      <c r="H17" s="6">
        <v>0</v>
      </c>
      <c r="I17" s="6">
        <v>0</v>
      </c>
    </row>
  </sheetData>
  <mergeCells count="4">
    <mergeCell ref="A1:I1"/>
    <mergeCell ref="A3:I3"/>
    <mergeCell ref="A7:I7"/>
    <mergeCell ref="D5:G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tabSelected="1" topLeftCell="A292" zoomScaleNormal="100" workbookViewId="0">
      <selection activeCell="B57" sqref="B57"/>
    </sheetView>
  </sheetViews>
  <sheetFormatPr defaultRowHeight="15" x14ac:dyDescent="0.25"/>
  <cols>
    <col min="1" max="1" width="21.5703125" customWidth="1"/>
    <col min="2" max="2" width="23.85546875" customWidth="1"/>
    <col min="3" max="3" width="16.85546875" style="267" customWidth="1"/>
    <col min="4" max="4" width="25.28515625" style="35" hidden="1" customWidth="1"/>
    <col min="5" max="5" width="20.85546875" style="35" customWidth="1"/>
    <col min="6" max="7" width="19.42578125" style="35" customWidth="1"/>
    <col min="8" max="8" width="25.28515625" style="35" customWidth="1"/>
    <col min="10" max="10" width="11.7109375" bestFit="1" customWidth="1"/>
    <col min="11" max="11" width="12.5703125" style="364" customWidth="1"/>
    <col min="12" max="12" width="11.7109375" style="202" bestFit="1" customWidth="1"/>
    <col min="13" max="13" width="11.7109375" bestFit="1" customWidth="1"/>
    <col min="14" max="14" width="9.140625" style="358"/>
    <col min="15" max="15" width="18.7109375" customWidth="1"/>
    <col min="16" max="16" width="10.85546875" bestFit="1" customWidth="1"/>
  </cols>
  <sheetData>
    <row r="1" spans="1:15" ht="42" customHeight="1" x14ac:dyDescent="0.25">
      <c r="A1" s="383" t="s">
        <v>307</v>
      </c>
      <c r="B1" s="383"/>
      <c r="C1" s="383"/>
      <c r="D1" s="383"/>
      <c r="E1" s="383"/>
      <c r="F1" s="383"/>
      <c r="G1" s="383"/>
      <c r="H1" s="383"/>
    </row>
    <row r="2" spans="1:15" ht="18" x14ac:dyDescent="0.25">
      <c r="A2" s="3"/>
      <c r="B2" s="3"/>
      <c r="C2" s="249"/>
      <c r="D2" s="31"/>
      <c r="E2" s="31"/>
      <c r="F2" s="32"/>
      <c r="G2" s="32"/>
      <c r="H2" s="32"/>
    </row>
    <row r="3" spans="1:15" ht="18" customHeight="1" x14ac:dyDescent="0.25">
      <c r="A3" s="383" t="s">
        <v>21</v>
      </c>
      <c r="B3" s="384"/>
      <c r="C3" s="384"/>
      <c r="D3" s="384"/>
      <c r="E3" s="384"/>
      <c r="F3" s="384"/>
      <c r="G3" s="384"/>
      <c r="H3" s="384"/>
    </row>
    <row r="4" spans="1:15" ht="18" customHeight="1" x14ac:dyDescent="0.25">
      <c r="A4" s="46"/>
      <c r="B4" s="47"/>
      <c r="C4" s="245"/>
      <c r="D4" s="47"/>
      <c r="E4" s="217"/>
      <c r="F4" s="47"/>
      <c r="G4" s="283"/>
      <c r="H4" s="47"/>
    </row>
    <row r="5" spans="1:15" ht="18" customHeight="1" x14ac:dyDescent="0.25">
      <c r="A5" s="46"/>
      <c r="B5" s="47"/>
      <c r="C5" s="245"/>
      <c r="D5" s="169"/>
      <c r="E5" s="169"/>
      <c r="F5" s="47"/>
      <c r="G5" s="283"/>
      <c r="H5" s="47"/>
    </row>
    <row r="6" spans="1:15" ht="18" x14ac:dyDescent="0.25">
      <c r="A6" s="3"/>
      <c r="B6" s="3"/>
      <c r="C6" s="249"/>
      <c r="D6" s="31"/>
      <c r="E6" s="31"/>
      <c r="F6" s="32"/>
      <c r="G6" s="32"/>
      <c r="H6" s="32"/>
    </row>
    <row r="7" spans="1:15" ht="21" customHeight="1" thickBot="1" x14ac:dyDescent="0.3">
      <c r="A7" s="199"/>
      <c r="B7" s="419"/>
      <c r="C7" s="420"/>
      <c r="D7" s="420"/>
      <c r="E7" s="420"/>
      <c r="F7" s="420"/>
      <c r="G7" s="420"/>
      <c r="H7" s="420"/>
    </row>
    <row r="8" spans="1:15" ht="25.5" customHeight="1" thickBot="1" x14ac:dyDescent="0.3">
      <c r="A8" s="315" t="s">
        <v>23</v>
      </c>
      <c r="B8" s="316" t="s">
        <v>34</v>
      </c>
      <c r="C8" s="317" t="s">
        <v>64</v>
      </c>
      <c r="D8" s="316" t="s">
        <v>284</v>
      </c>
      <c r="E8" s="316" t="s">
        <v>65</v>
      </c>
      <c r="F8" s="316" t="s">
        <v>67</v>
      </c>
      <c r="G8" s="316" t="s">
        <v>63</v>
      </c>
      <c r="H8" s="318" t="s">
        <v>261</v>
      </c>
    </row>
    <row r="9" spans="1:15" s="67" customFormat="1" ht="25.5" customHeight="1" x14ac:dyDescent="0.25">
      <c r="A9" s="311"/>
      <c r="B9" s="312">
        <v>1</v>
      </c>
      <c r="C9" s="313">
        <v>2</v>
      </c>
      <c r="D9" s="312"/>
      <c r="E9" s="312">
        <v>3</v>
      </c>
      <c r="F9" s="312">
        <v>4</v>
      </c>
      <c r="G9" s="312" t="s">
        <v>299</v>
      </c>
      <c r="H9" s="314" t="s">
        <v>300</v>
      </c>
      <c r="J9" s="35"/>
      <c r="K9" s="364"/>
      <c r="L9" s="202"/>
      <c r="N9" s="358"/>
    </row>
    <row r="10" spans="1:15" ht="25.5" customHeight="1" thickBot="1" x14ac:dyDescent="0.3">
      <c r="A10" s="224" t="s">
        <v>50</v>
      </c>
      <c r="B10" s="224" t="s">
        <v>38</v>
      </c>
      <c r="C10" s="246"/>
      <c r="D10" s="224"/>
      <c r="E10" s="319"/>
      <c r="F10" s="225"/>
      <c r="G10" s="225"/>
      <c r="H10" s="226"/>
    </row>
    <row r="11" spans="1:15" ht="29.25" customHeight="1" thickBot="1" x14ac:dyDescent="0.3">
      <c r="A11" s="227" t="s">
        <v>159</v>
      </c>
      <c r="B11" s="182" t="s">
        <v>160</v>
      </c>
      <c r="C11" s="250"/>
      <c r="D11" s="183"/>
      <c r="E11" s="184"/>
      <c r="F11" s="184"/>
      <c r="G11" s="309"/>
      <c r="H11" s="185"/>
      <c r="I11" s="26"/>
      <c r="J11" s="35"/>
    </row>
    <row r="12" spans="1:15" s="202" customFormat="1" x14ac:dyDescent="0.25">
      <c r="A12" s="203">
        <v>11</v>
      </c>
      <c r="B12" s="204" t="s">
        <v>41</v>
      </c>
      <c r="C12" s="251"/>
      <c r="D12" s="206"/>
      <c r="E12" s="209"/>
      <c r="F12" s="209"/>
      <c r="G12" s="209"/>
      <c r="H12" s="209"/>
      <c r="I12" s="207"/>
      <c r="J12" s="238"/>
      <c r="K12" s="365"/>
      <c r="N12" s="359"/>
    </row>
    <row r="13" spans="1:15" x14ac:dyDescent="0.25">
      <c r="A13" s="115"/>
      <c r="B13" s="116" t="s">
        <v>161</v>
      </c>
      <c r="C13" s="247">
        <v>153554.29999999999</v>
      </c>
      <c r="D13" s="118">
        <f>175495.26-2591.02</f>
        <v>172904.24000000002</v>
      </c>
      <c r="E13" s="119">
        <v>117200</v>
      </c>
      <c r="F13" s="119">
        <f>F14</f>
        <v>117200.94</v>
      </c>
      <c r="G13" s="119">
        <f>F13/C13*100</f>
        <v>76.325404107862823</v>
      </c>
      <c r="H13" s="114">
        <f>F13/E13*100</f>
        <v>100.00080204778156</v>
      </c>
      <c r="I13" s="26"/>
    </row>
    <row r="14" spans="1:15" x14ac:dyDescent="0.25">
      <c r="A14" s="115"/>
      <c r="B14" s="116" t="s">
        <v>162</v>
      </c>
      <c r="C14" s="247">
        <v>153554.29999999999</v>
      </c>
      <c r="D14" s="118">
        <v>172904.24</v>
      </c>
      <c r="E14" s="119">
        <v>117200</v>
      </c>
      <c r="F14" s="119">
        <f>F15+F19+F26+F36</f>
        <v>117200.94</v>
      </c>
      <c r="G14" s="119">
        <f t="shared" ref="G14:G40" si="0">F14/C14*100</f>
        <v>76.325404107862823</v>
      </c>
      <c r="H14" s="114">
        <f>F14/E14*100</f>
        <v>100.00080204778156</v>
      </c>
      <c r="I14" s="26"/>
      <c r="J14" s="35"/>
    </row>
    <row r="15" spans="1:15" ht="29.25" customHeight="1" x14ac:dyDescent="0.25">
      <c r="A15" s="120"/>
      <c r="B15" s="121" t="s">
        <v>270</v>
      </c>
      <c r="C15" s="252">
        <v>10132.280000000001</v>
      </c>
      <c r="D15" s="122"/>
      <c r="E15" s="119"/>
      <c r="F15" s="119">
        <f>F16+F17</f>
        <v>9384.2099999999991</v>
      </c>
      <c r="G15" s="119">
        <f t="shared" si="0"/>
        <v>92.616962815871645</v>
      </c>
      <c r="H15" s="114"/>
      <c r="J15" s="35"/>
    </row>
    <row r="16" spans="1:15" ht="16.5" customHeight="1" x14ac:dyDescent="0.25">
      <c r="A16" s="123"/>
      <c r="B16" s="124" t="s">
        <v>163</v>
      </c>
      <c r="C16" s="252">
        <v>8727.41</v>
      </c>
      <c r="D16" s="125"/>
      <c r="E16" s="126"/>
      <c r="F16" s="157">
        <f>640+8025.82+110.49</f>
        <v>8776.31</v>
      </c>
      <c r="G16" s="119">
        <f t="shared" si="0"/>
        <v>100.56030368688992</v>
      </c>
      <c r="H16" s="127"/>
      <c r="I16" s="26"/>
      <c r="J16" s="35"/>
      <c r="L16" s="238"/>
      <c r="O16" s="35"/>
    </row>
    <row r="17" spans="1:16" ht="26.25" customHeight="1" x14ac:dyDescent="0.25">
      <c r="A17" s="128"/>
      <c r="B17" s="124" t="s">
        <v>165</v>
      </c>
      <c r="C17" s="252">
        <v>1343.82</v>
      </c>
      <c r="D17" s="125"/>
      <c r="E17" s="126"/>
      <c r="F17" s="126">
        <v>607.9</v>
      </c>
      <c r="G17" s="119">
        <f t="shared" si="0"/>
        <v>45.236713250286499</v>
      </c>
      <c r="H17" s="127"/>
      <c r="I17" s="35"/>
      <c r="J17" s="35"/>
      <c r="L17" s="238"/>
      <c r="P17" s="35"/>
    </row>
    <row r="18" spans="1:16" ht="27.75" customHeight="1" x14ac:dyDescent="0.25">
      <c r="A18" s="128"/>
      <c r="B18" s="124" t="s">
        <v>166</v>
      </c>
      <c r="C18" s="252">
        <v>61.05</v>
      </c>
      <c r="D18" s="125"/>
      <c r="E18" s="126"/>
      <c r="F18" s="126">
        <v>0</v>
      </c>
      <c r="G18" s="119">
        <f t="shared" si="0"/>
        <v>0</v>
      </c>
      <c r="H18" s="127"/>
      <c r="J18" s="35"/>
      <c r="L18" s="238"/>
      <c r="O18" s="35"/>
    </row>
    <row r="19" spans="1:16" x14ac:dyDescent="0.25">
      <c r="A19" s="128"/>
      <c r="B19" s="121" t="s">
        <v>273</v>
      </c>
      <c r="C19" s="248">
        <v>89906.16</v>
      </c>
      <c r="D19" s="122"/>
      <c r="E19" s="119"/>
      <c r="F19" s="119">
        <f>F20+F21+F22+F24+F23</f>
        <v>48068.74</v>
      </c>
      <c r="G19" s="119">
        <f t="shared" si="0"/>
        <v>53.465457761737348</v>
      </c>
      <c r="H19" s="114"/>
      <c r="J19" s="35"/>
      <c r="L19" s="238"/>
      <c r="O19" s="35"/>
    </row>
    <row r="20" spans="1:16" x14ac:dyDescent="0.25">
      <c r="A20" s="128"/>
      <c r="B20" s="124" t="s">
        <v>167</v>
      </c>
      <c r="C20" s="252">
        <v>14789.34</v>
      </c>
      <c r="D20" s="125"/>
      <c r="E20" s="126"/>
      <c r="F20" s="126">
        <f>70+18533.11-110.49</f>
        <v>18492.62</v>
      </c>
      <c r="G20" s="119">
        <f t="shared" si="0"/>
        <v>125.04019787225123</v>
      </c>
      <c r="H20" s="127"/>
      <c r="J20" s="35"/>
      <c r="L20" s="238"/>
    </row>
    <row r="21" spans="1:16" x14ac:dyDescent="0.25">
      <c r="A21" s="128"/>
      <c r="B21" s="124" t="s">
        <v>168</v>
      </c>
      <c r="C21" s="252">
        <v>72872.59</v>
      </c>
      <c r="D21" s="125"/>
      <c r="E21" s="126"/>
      <c r="F21" s="126">
        <v>25064</v>
      </c>
      <c r="G21" s="119">
        <f t="shared" si="0"/>
        <v>34.394276366463714</v>
      </c>
      <c r="H21" s="127"/>
      <c r="J21" s="35"/>
      <c r="L21" s="238"/>
      <c r="N21" s="368"/>
    </row>
    <row r="22" spans="1:16" x14ac:dyDescent="0.25">
      <c r="A22" s="128"/>
      <c r="B22" s="124" t="s">
        <v>169</v>
      </c>
      <c r="C22" s="252">
        <v>0</v>
      </c>
      <c r="D22" s="125"/>
      <c r="E22" s="126"/>
      <c r="F22" s="126">
        <v>0</v>
      </c>
      <c r="G22" s="119">
        <v>0</v>
      </c>
      <c r="H22" s="127"/>
      <c r="I22" s="35"/>
      <c r="J22" s="35"/>
    </row>
    <row r="23" spans="1:16" ht="26.25" x14ac:dyDescent="0.25">
      <c r="A23" s="128"/>
      <c r="B23" s="124" t="s">
        <v>170</v>
      </c>
      <c r="C23" s="252">
        <v>864.42</v>
      </c>
      <c r="D23" s="125"/>
      <c r="E23" s="126"/>
      <c r="F23" s="126">
        <v>4093.36</v>
      </c>
      <c r="G23" s="119">
        <f t="shared" si="0"/>
        <v>473.53832627657857</v>
      </c>
      <c r="H23" s="127"/>
      <c r="J23" s="35"/>
      <c r="L23" s="238"/>
      <c r="N23" s="368"/>
    </row>
    <row r="24" spans="1:16" ht="26.25" x14ac:dyDescent="0.25">
      <c r="A24" s="123"/>
      <c r="B24" s="124" t="s">
        <v>171</v>
      </c>
      <c r="C24" s="252">
        <v>743.2</v>
      </c>
      <c r="D24" s="125"/>
      <c r="E24" s="126"/>
      <c r="F24" s="126">
        <v>418.76</v>
      </c>
      <c r="G24" s="119">
        <f t="shared" si="0"/>
        <v>56.34553283100108</v>
      </c>
      <c r="H24" s="127"/>
      <c r="J24" s="35"/>
    </row>
    <row r="25" spans="1:16" ht="26.25" x14ac:dyDescent="0.25">
      <c r="A25" s="123"/>
      <c r="B25" s="124" t="s">
        <v>172</v>
      </c>
      <c r="C25" s="252">
        <v>636.61</v>
      </c>
      <c r="D25" s="125"/>
      <c r="E25" s="126"/>
      <c r="F25" s="126">
        <v>0</v>
      </c>
      <c r="G25" s="119">
        <f t="shared" si="0"/>
        <v>0</v>
      </c>
      <c r="H25" s="127"/>
      <c r="J25" s="35"/>
      <c r="L25" s="238"/>
      <c r="M25" s="35"/>
    </row>
    <row r="26" spans="1:16" x14ac:dyDescent="0.25">
      <c r="A26" s="129"/>
      <c r="B26" s="121" t="s">
        <v>216</v>
      </c>
      <c r="C26" s="248">
        <v>46782.28</v>
      </c>
      <c r="D26" s="122"/>
      <c r="E26" s="119"/>
      <c r="F26" s="119">
        <f>F27+F28+F29+F30+F31+F32+F33+F34+F35</f>
        <v>52396.81</v>
      </c>
      <c r="G26" s="119">
        <f t="shared" si="0"/>
        <v>112.00140309536005</v>
      </c>
      <c r="H26" s="114"/>
    </row>
    <row r="27" spans="1:16" ht="26.25" x14ac:dyDescent="0.25">
      <c r="A27" s="128"/>
      <c r="B27" s="124" t="s">
        <v>173</v>
      </c>
      <c r="C27" s="252">
        <v>3740.07</v>
      </c>
      <c r="D27" s="125"/>
      <c r="E27" s="126"/>
      <c r="F27" s="157">
        <v>4266.2700000000004</v>
      </c>
      <c r="G27" s="119">
        <f t="shared" si="0"/>
        <v>114.06925538826813</v>
      </c>
      <c r="H27" s="127"/>
      <c r="I27" s="35"/>
      <c r="L27" s="238"/>
    </row>
    <row r="28" spans="1:16" ht="26.25" x14ac:dyDescent="0.25">
      <c r="A28" s="128"/>
      <c r="B28" s="124" t="s">
        <v>174</v>
      </c>
      <c r="C28" s="252">
        <v>5185</v>
      </c>
      <c r="D28" s="125"/>
      <c r="E28" s="126"/>
      <c r="F28" s="126">
        <v>6500</v>
      </c>
      <c r="G28" s="119">
        <f t="shared" si="0"/>
        <v>125.3616200578592</v>
      </c>
      <c r="H28" s="127"/>
    </row>
    <row r="29" spans="1:16" ht="26.25" x14ac:dyDescent="0.25">
      <c r="A29" s="128"/>
      <c r="B29" s="124" t="s">
        <v>175</v>
      </c>
      <c r="C29" s="252">
        <v>497.7</v>
      </c>
      <c r="D29" s="125"/>
      <c r="E29" s="126"/>
      <c r="F29" s="126">
        <v>248.85</v>
      </c>
      <c r="G29" s="119">
        <f t="shared" si="0"/>
        <v>50</v>
      </c>
      <c r="H29" s="127"/>
      <c r="J29" s="35"/>
      <c r="O29" s="35"/>
    </row>
    <row r="30" spans="1:16" x14ac:dyDescent="0.25">
      <c r="A30" s="123"/>
      <c r="B30" s="124" t="s">
        <v>176</v>
      </c>
      <c r="C30" s="252">
        <v>7073.37</v>
      </c>
      <c r="D30" s="125"/>
      <c r="E30" s="126"/>
      <c r="F30" s="126">
        <v>9355.4599999999991</v>
      </c>
      <c r="G30" s="119">
        <f t="shared" si="0"/>
        <v>132.26312210445656</v>
      </c>
      <c r="H30" s="127"/>
    </row>
    <row r="31" spans="1:16" x14ac:dyDescent="0.25">
      <c r="A31" s="128"/>
      <c r="B31" s="124" t="s">
        <v>177</v>
      </c>
      <c r="C31" s="252">
        <v>2269.5500000000002</v>
      </c>
      <c r="D31" s="125"/>
      <c r="E31" s="126"/>
      <c r="F31" s="126">
        <v>4234.01</v>
      </c>
      <c r="G31" s="119">
        <f t="shared" si="0"/>
        <v>186.55724703134982</v>
      </c>
      <c r="H31" s="127"/>
    </row>
    <row r="32" spans="1:16" x14ac:dyDescent="0.25">
      <c r="A32" s="128"/>
      <c r="B32" s="124" t="s">
        <v>178</v>
      </c>
      <c r="C32" s="252">
        <v>5320</v>
      </c>
      <c r="D32" s="125"/>
      <c r="E32" s="126"/>
      <c r="F32" s="126">
        <v>6840</v>
      </c>
      <c r="G32" s="119">
        <v>0</v>
      </c>
      <c r="H32" s="127"/>
      <c r="J32" s="35"/>
    </row>
    <row r="33" spans="1:14" ht="26.25" x14ac:dyDescent="0.25">
      <c r="A33" s="128"/>
      <c r="B33" s="124" t="s">
        <v>179</v>
      </c>
      <c r="C33" s="252">
        <v>1524.33</v>
      </c>
      <c r="D33" s="125"/>
      <c r="E33" s="126"/>
      <c r="F33" s="126">
        <v>1112.7</v>
      </c>
      <c r="G33" s="119">
        <f t="shared" si="0"/>
        <v>72.99600480210978</v>
      </c>
      <c r="H33" s="127"/>
      <c r="L33" s="238"/>
    </row>
    <row r="34" spans="1:14" x14ac:dyDescent="0.25">
      <c r="A34" s="128"/>
      <c r="B34" s="124" t="s">
        <v>180</v>
      </c>
      <c r="C34" s="252">
        <v>2881.1</v>
      </c>
      <c r="D34" s="125"/>
      <c r="E34" s="126"/>
      <c r="F34" s="157">
        <f>2337.18</f>
        <v>2337.1799999999998</v>
      </c>
      <c r="G34" s="119">
        <f t="shared" si="0"/>
        <v>81.121099580021522</v>
      </c>
      <c r="H34" s="127"/>
    </row>
    <row r="35" spans="1:14" x14ac:dyDescent="0.25">
      <c r="A35" s="128"/>
      <c r="B35" s="124" t="s">
        <v>181</v>
      </c>
      <c r="C35" s="252">
        <v>18291.16</v>
      </c>
      <c r="D35" s="125"/>
      <c r="E35" s="126"/>
      <c r="F35" s="126">
        <v>17502.34</v>
      </c>
      <c r="G35" s="119">
        <f t="shared" si="0"/>
        <v>95.687424963752989</v>
      </c>
      <c r="H35" s="114"/>
    </row>
    <row r="36" spans="1:14" x14ac:dyDescent="0.25">
      <c r="A36" s="128"/>
      <c r="B36" s="121" t="s">
        <v>274</v>
      </c>
      <c r="C36" s="252">
        <v>6733.58</v>
      </c>
      <c r="D36" s="122"/>
      <c r="E36" s="119"/>
      <c r="F36" s="119">
        <f>F37+F39+F40</f>
        <v>7351.18</v>
      </c>
      <c r="G36" s="119">
        <f t="shared" si="0"/>
        <v>109.17194122591549</v>
      </c>
      <c r="H36" s="114"/>
    </row>
    <row r="37" spans="1:14" x14ac:dyDescent="0.25">
      <c r="A37" s="123"/>
      <c r="B37" s="124" t="s">
        <v>182</v>
      </c>
      <c r="C37" s="252">
        <v>5736.35</v>
      </c>
      <c r="D37" s="125"/>
      <c r="E37" s="126"/>
      <c r="F37" s="126">
        <v>5994.83</v>
      </c>
      <c r="G37" s="119">
        <v>0</v>
      </c>
      <c r="H37" s="127"/>
    </row>
    <row r="38" spans="1:14" x14ac:dyDescent="0.25">
      <c r="A38" s="128"/>
      <c r="B38" s="124" t="s">
        <v>183</v>
      </c>
      <c r="C38" s="252">
        <v>0</v>
      </c>
      <c r="D38" s="125"/>
      <c r="E38" s="126"/>
      <c r="F38" s="126">
        <v>0</v>
      </c>
      <c r="G38" s="119">
        <v>0</v>
      </c>
      <c r="H38" s="127"/>
    </row>
    <row r="39" spans="1:14" x14ac:dyDescent="0.25">
      <c r="A39" s="128"/>
      <c r="B39" s="124" t="s">
        <v>184</v>
      </c>
      <c r="C39" s="252">
        <v>163.09</v>
      </c>
      <c r="D39" s="125"/>
      <c r="E39" s="126"/>
      <c r="F39" s="126">
        <v>265.08999999999997</v>
      </c>
      <c r="G39" s="119">
        <f t="shared" si="0"/>
        <v>162.54215463854311</v>
      </c>
      <c r="H39" s="127"/>
    </row>
    <row r="40" spans="1:14" ht="27" thickBot="1" x14ac:dyDescent="0.3">
      <c r="A40" s="165"/>
      <c r="B40" s="149" t="s">
        <v>185</v>
      </c>
      <c r="C40" s="253">
        <v>834.14</v>
      </c>
      <c r="D40" s="186"/>
      <c r="E40" s="148"/>
      <c r="F40" s="148">
        <v>1091.26</v>
      </c>
      <c r="G40" s="119">
        <f t="shared" si="0"/>
        <v>130.82456182415422</v>
      </c>
      <c r="H40" s="136"/>
    </row>
    <row r="41" spans="1:14" ht="27" thickBot="1" x14ac:dyDescent="0.3">
      <c r="A41" s="181" t="s">
        <v>39</v>
      </c>
      <c r="B41" s="182" t="s">
        <v>186</v>
      </c>
      <c r="C41" s="250"/>
      <c r="D41" s="183"/>
      <c r="E41" s="184"/>
      <c r="F41" s="184"/>
      <c r="G41" s="309"/>
      <c r="H41" s="185"/>
    </row>
    <row r="42" spans="1:14" s="202" customFormat="1" x14ac:dyDescent="0.25">
      <c r="A42" s="208">
        <v>11</v>
      </c>
      <c r="B42" s="204" t="s">
        <v>41</v>
      </c>
      <c r="C42" s="251"/>
      <c r="D42" s="206"/>
      <c r="E42" s="209"/>
      <c r="F42" s="209"/>
      <c r="G42" s="209"/>
      <c r="H42" s="209"/>
      <c r="K42" s="365"/>
      <c r="N42" s="359"/>
    </row>
    <row r="43" spans="1:14" x14ac:dyDescent="0.25">
      <c r="A43" s="130"/>
      <c r="B43" s="117" t="s">
        <v>187</v>
      </c>
      <c r="C43" s="247">
        <v>518.77</v>
      </c>
      <c r="D43" s="122">
        <v>530.89</v>
      </c>
      <c r="E43" s="119">
        <v>40</v>
      </c>
      <c r="F43" s="119">
        <v>38.85</v>
      </c>
      <c r="G43" s="119">
        <f>F43/C43*100</f>
        <v>7.4888678990689517</v>
      </c>
      <c r="H43" s="114">
        <f>F43/E43*100</f>
        <v>97.125</v>
      </c>
    </row>
    <row r="44" spans="1:14" ht="27" customHeight="1" x14ac:dyDescent="0.25">
      <c r="A44" s="128"/>
      <c r="B44" s="121" t="s">
        <v>263</v>
      </c>
      <c r="C44" s="248">
        <v>518.77</v>
      </c>
      <c r="D44" s="122"/>
      <c r="E44" s="119"/>
      <c r="F44" s="119">
        <v>38.85</v>
      </c>
      <c r="G44" s="119">
        <f t="shared" ref="G44:G46" si="1">F44/C44*100</f>
        <v>7.4888678990689517</v>
      </c>
      <c r="H44" s="114"/>
    </row>
    <row r="45" spans="1:14" ht="26.25" customHeight="1" x14ac:dyDescent="0.25">
      <c r="A45" s="128"/>
      <c r="B45" s="124" t="s">
        <v>188</v>
      </c>
      <c r="C45" s="252">
        <v>500.5</v>
      </c>
      <c r="D45" s="125"/>
      <c r="E45" s="126"/>
      <c r="F45" s="126">
        <v>38.85</v>
      </c>
      <c r="G45" s="119">
        <f t="shared" si="1"/>
        <v>7.7622377622377625</v>
      </c>
      <c r="H45" s="127"/>
    </row>
    <row r="46" spans="1:14" ht="26.25" customHeight="1" thickBot="1" x14ac:dyDescent="0.3">
      <c r="A46" s="165"/>
      <c r="B46" s="149" t="s">
        <v>189</v>
      </c>
      <c r="C46" s="253">
        <v>18.27</v>
      </c>
      <c r="D46" s="186"/>
      <c r="E46" s="148"/>
      <c r="F46" s="148">
        <v>38.85</v>
      </c>
      <c r="G46" s="119">
        <f t="shared" si="1"/>
        <v>212.64367816091956</v>
      </c>
      <c r="H46" s="136"/>
    </row>
    <row r="47" spans="1:14" ht="26.25" customHeight="1" thickBot="1" x14ac:dyDescent="0.3">
      <c r="A47" s="181" t="s">
        <v>190</v>
      </c>
      <c r="B47" s="182" t="s">
        <v>57</v>
      </c>
      <c r="C47" s="250"/>
      <c r="D47" s="183"/>
      <c r="E47" s="184"/>
      <c r="F47" s="184"/>
      <c r="G47" s="309"/>
      <c r="H47" s="185"/>
    </row>
    <row r="48" spans="1:14" s="202" customFormat="1" ht="18" customHeight="1" x14ac:dyDescent="0.25">
      <c r="A48" s="208">
        <v>11</v>
      </c>
      <c r="B48" s="204" t="s">
        <v>41</v>
      </c>
      <c r="C48" s="251"/>
      <c r="D48" s="206"/>
      <c r="E48" s="209"/>
      <c r="F48" s="209"/>
      <c r="G48" s="209"/>
      <c r="H48" s="209"/>
      <c r="K48" s="365"/>
      <c r="N48" s="359"/>
    </row>
    <row r="49" spans="1:14" ht="30" customHeight="1" x14ac:dyDescent="0.25">
      <c r="A49" s="131"/>
      <c r="B49" s="117" t="s">
        <v>275</v>
      </c>
      <c r="C49" s="247">
        <v>8025.2</v>
      </c>
      <c r="D49" s="189">
        <f>2591.02+8026.81</f>
        <v>10617.83</v>
      </c>
      <c r="E49" s="151">
        <f>E50+E54</f>
        <v>51615</v>
      </c>
      <c r="F49" s="119">
        <f>F54+F50</f>
        <v>51607.07</v>
      </c>
      <c r="G49" s="119">
        <v>0</v>
      </c>
      <c r="H49" s="114">
        <f>F49/E49*100</f>
        <v>99.984636249152388</v>
      </c>
    </row>
    <row r="50" spans="1:14" ht="38.25" customHeight="1" x14ac:dyDescent="0.25">
      <c r="A50" s="128"/>
      <c r="B50" s="121" t="s">
        <v>276</v>
      </c>
      <c r="C50" s="248">
        <v>8025.2</v>
      </c>
      <c r="D50" s="189">
        <f>2591.02+8026.81</f>
        <v>10617.83</v>
      </c>
      <c r="E50" s="151">
        <v>9340</v>
      </c>
      <c r="F50" s="119">
        <v>9333.07</v>
      </c>
      <c r="G50" s="119">
        <v>0</v>
      </c>
      <c r="H50" s="114">
        <f>F50/E50*100</f>
        <v>99.925802997858668</v>
      </c>
    </row>
    <row r="51" spans="1:14" ht="24" customHeight="1" x14ac:dyDescent="0.25">
      <c r="A51" s="128"/>
      <c r="B51" s="121" t="s">
        <v>277</v>
      </c>
      <c r="C51" s="248">
        <v>5371.81</v>
      </c>
      <c r="D51" s="122"/>
      <c r="E51" s="119"/>
      <c r="F51" s="119">
        <f>F52+F53</f>
        <v>9333.07</v>
      </c>
      <c r="G51" s="119">
        <v>0</v>
      </c>
      <c r="H51" s="114"/>
    </row>
    <row r="52" spans="1:14" ht="27" customHeight="1" x14ac:dyDescent="0.25">
      <c r="A52" s="128"/>
      <c r="B52" s="124" t="s">
        <v>191</v>
      </c>
      <c r="C52" s="252">
        <v>3791.23</v>
      </c>
      <c r="D52" s="125"/>
      <c r="E52" s="126"/>
      <c r="F52" s="126">
        <v>4208.32</v>
      </c>
      <c r="G52" s="126">
        <v>0</v>
      </c>
      <c r="H52" s="114"/>
    </row>
    <row r="53" spans="1:14" ht="26.25" customHeight="1" x14ac:dyDescent="0.25">
      <c r="A53" s="128"/>
      <c r="B53" s="124" t="s">
        <v>192</v>
      </c>
      <c r="C53" s="252">
        <v>1580.58</v>
      </c>
      <c r="D53" s="125"/>
      <c r="E53" s="126"/>
      <c r="F53" s="126">
        <v>5124.75</v>
      </c>
      <c r="G53" s="126">
        <v>0</v>
      </c>
      <c r="H53" s="114"/>
    </row>
    <row r="54" spans="1:14" ht="32.25" customHeight="1" x14ac:dyDescent="0.25">
      <c r="A54" s="128"/>
      <c r="B54" s="121" t="s">
        <v>278</v>
      </c>
      <c r="C54" s="248">
        <v>0</v>
      </c>
      <c r="D54" s="122">
        <v>0</v>
      </c>
      <c r="E54" s="119">
        <v>42275</v>
      </c>
      <c r="F54" s="119">
        <v>42274</v>
      </c>
      <c r="G54" s="119">
        <v>0</v>
      </c>
      <c r="H54" s="114">
        <f t="shared" ref="H54:H55" si="2">F54/E54*100</f>
        <v>99.997634535777649</v>
      </c>
    </row>
    <row r="55" spans="1:14" s="67" customFormat="1" ht="32.25" customHeight="1" x14ac:dyDescent="0.25">
      <c r="A55" s="165"/>
      <c r="B55" s="121" t="s">
        <v>328</v>
      </c>
      <c r="C55" s="254">
        <v>0</v>
      </c>
      <c r="D55" s="134"/>
      <c r="E55" s="135">
        <v>42275</v>
      </c>
      <c r="F55" s="135">
        <v>42274</v>
      </c>
      <c r="G55" s="135">
        <v>0</v>
      </c>
      <c r="H55" s="114">
        <f t="shared" si="2"/>
        <v>99.997634535777649</v>
      </c>
      <c r="K55" s="364"/>
      <c r="L55" s="202"/>
      <c r="N55" s="358"/>
    </row>
    <row r="56" spans="1:14" ht="27" thickBot="1" x14ac:dyDescent="0.3">
      <c r="A56" s="165"/>
      <c r="B56" s="149" t="s">
        <v>262</v>
      </c>
      <c r="C56" s="254">
        <v>0</v>
      </c>
      <c r="D56" s="134">
        <v>0</v>
      </c>
      <c r="E56" s="135"/>
      <c r="F56" s="352">
        <v>42274</v>
      </c>
      <c r="G56" s="135">
        <v>0</v>
      </c>
      <c r="H56" s="114"/>
    </row>
    <row r="57" spans="1:14" s="67" customFormat="1" ht="41.25" customHeight="1" thickBot="1" x14ac:dyDescent="0.3">
      <c r="A57" s="181" t="s">
        <v>330</v>
      </c>
      <c r="B57" s="182" t="s">
        <v>331</v>
      </c>
      <c r="C57" s="250"/>
      <c r="D57" s="183"/>
      <c r="E57" s="184"/>
      <c r="F57" s="184"/>
      <c r="G57" s="309"/>
      <c r="H57" s="185"/>
      <c r="K57" s="364"/>
      <c r="L57" s="202"/>
      <c r="N57" s="358"/>
    </row>
    <row r="58" spans="1:14" s="202" customFormat="1" x14ac:dyDescent="0.25">
      <c r="A58" s="203">
        <v>11</v>
      </c>
      <c r="B58" s="204" t="s">
        <v>41</v>
      </c>
      <c r="C58" s="251"/>
      <c r="D58" s="206"/>
      <c r="E58" s="209"/>
      <c r="F58" s="209"/>
      <c r="G58" s="209"/>
      <c r="H58" s="209"/>
      <c r="I58" s="207"/>
      <c r="J58" s="238"/>
      <c r="K58" s="365"/>
      <c r="N58" s="359"/>
    </row>
    <row r="59" spans="1:14" s="67" customFormat="1" x14ac:dyDescent="0.25">
      <c r="A59" s="115"/>
      <c r="B59" s="116" t="s">
        <v>161</v>
      </c>
      <c r="C59" s="247">
        <v>0</v>
      </c>
      <c r="D59" s="118">
        <f>175495.26-2591.02</f>
        <v>172904.24000000002</v>
      </c>
      <c r="E59" s="119">
        <v>60947</v>
      </c>
      <c r="F59" s="119">
        <f>F60</f>
        <v>60946.890000000007</v>
      </c>
      <c r="G59" s="119">
        <v>0</v>
      </c>
      <c r="H59" s="114">
        <f>F59/E59*100</f>
        <v>99.999819515316602</v>
      </c>
      <c r="I59" s="26"/>
      <c r="K59" s="364"/>
      <c r="L59" s="202"/>
      <c r="N59" s="358"/>
    </row>
    <row r="60" spans="1:14" s="67" customFormat="1" x14ac:dyDescent="0.25">
      <c r="A60" s="115"/>
      <c r="B60" s="116" t="s">
        <v>162</v>
      </c>
      <c r="C60" s="247">
        <v>0</v>
      </c>
      <c r="D60" s="118">
        <v>172904.24</v>
      </c>
      <c r="E60" s="119">
        <v>60947</v>
      </c>
      <c r="F60" s="119">
        <f>F61+F64</f>
        <v>60946.890000000007</v>
      </c>
      <c r="G60" s="119">
        <v>0</v>
      </c>
      <c r="H60" s="114">
        <f>F60/E60*100</f>
        <v>99.999819515316602</v>
      </c>
      <c r="I60" s="26"/>
      <c r="J60" s="35"/>
      <c r="K60" s="364"/>
      <c r="L60" s="202"/>
      <c r="N60" s="358"/>
    </row>
    <row r="61" spans="1:14" s="67" customFormat="1" x14ac:dyDescent="0.25">
      <c r="A61" s="128"/>
      <c r="B61" s="121" t="s">
        <v>273</v>
      </c>
      <c r="C61" s="247">
        <v>0</v>
      </c>
      <c r="D61" s="122"/>
      <c r="E61" s="119"/>
      <c r="F61" s="119">
        <f>F62+F63</f>
        <v>54433.770000000004</v>
      </c>
      <c r="G61" s="119">
        <v>0</v>
      </c>
      <c r="H61" s="114"/>
      <c r="J61" s="35"/>
      <c r="K61" s="364"/>
      <c r="L61" s="202"/>
      <c r="N61" s="358"/>
    </row>
    <row r="62" spans="1:14" s="67" customFormat="1" x14ac:dyDescent="0.25">
      <c r="A62" s="128"/>
      <c r="B62" s="124" t="s">
        <v>168</v>
      </c>
      <c r="C62" s="247">
        <v>0</v>
      </c>
      <c r="D62" s="125"/>
      <c r="E62" s="126"/>
      <c r="F62" s="126">
        <v>53930.080000000002</v>
      </c>
      <c r="G62" s="119">
        <v>0</v>
      </c>
      <c r="H62" s="127"/>
      <c r="K62" s="364"/>
      <c r="L62" s="202"/>
      <c r="N62" s="358"/>
    </row>
    <row r="63" spans="1:14" s="67" customFormat="1" ht="26.25" x14ac:dyDescent="0.25">
      <c r="A63" s="128"/>
      <c r="B63" s="124" t="s">
        <v>170</v>
      </c>
      <c r="C63" s="247">
        <v>0</v>
      </c>
      <c r="D63" s="125"/>
      <c r="E63" s="126"/>
      <c r="F63" s="126">
        <v>503.69</v>
      </c>
      <c r="G63" s="119">
        <v>0</v>
      </c>
      <c r="H63" s="127"/>
      <c r="J63" s="35"/>
      <c r="K63" s="364"/>
      <c r="L63" s="202"/>
      <c r="N63" s="358"/>
    </row>
    <row r="64" spans="1:14" s="67" customFormat="1" x14ac:dyDescent="0.25">
      <c r="A64" s="129"/>
      <c r="B64" s="121" t="s">
        <v>216</v>
      </c>
      <c r="C64" s="247">
        <v>0</v>
      </c>
      <c r="D64" s="122"/>
      <c r="E64" s="119"/>
      <c r="F64" s="119">
        <f>F65+F66+F67</f>
        <v>6513.12</v>
      </c>
      <c r="G64" s="119">
        <v>0</v>
      </c>
      <c r="H64" s="114"/>
      <c r="K64" s="364"/>
      <c r="L64" s="202"/>
      <c r="N64" s="358"/>
    </row>
    <row r="65" spans="1:14" s="67" customFormat="1" ht="26.25" x14ac:dyDescent="0.25">
      <c r="A65" s="128"/>
      <c r="B65" s="124" t="s">
        <v>179</v>
      </c>
      <c r="C65" s="247">
        <v>0</v>
      </c>
      <c r="D65" s="125"/>
      <c r="E65" s="126"/>
      <c r="F65" s="126">
        <v>2700</v>
      </c>
      <c r="G65" s="119">
        <v>0</v>
      </c>
      <c r="H65" s="127"/>
      <c r="K65" s="364"/>
      <c r="L65" s="202"/>
      <c r="N65" s="358"/>
    </row>
    <row r="66" spans="1:14" s="67" customFormat="1" x14ac:dyDescent="0.25">
      <c r="A66" s="128"/>
      <c r="B66" s="124" t="s">
        <v>180</v>
      </c>
      <c r="C66" s="247">
        <v>0</v>
      </c>
      <c r="D66" s="125"/>
      <c r="E66" s="126"/>
      <c r="F66" s="157">
        <v>398.12</v>
      </c>
      <c r="G66" s="119">
        <v>0</v>
      </c>
      <c r="H66" s="127"/>
      <c r="K66" s="364"/>
      <c r="L66" s="202"/>
      <c r="N66" s="358"/>
    </row>
    <row r="67" spans="1:14" s="67" customFormat="1" ht="15.75" thickBot="1" x14ac:dyDescent="0.3">
      <c r="A67" s="128"/>
      <c r="B67" s="124" t="s">
        <v>181</v>
      </c>
      <c r="C67" s="247">
        <v>0</v>
      </c>
      <c r="D67" s="125"/>
      <c r="E67" s="126"/>
      <c r="F67" s="126">
        <v>3415</v>
      </c>
      <c r="G67" s="119">
        <v>0</v>
      </c>
      <c r="H67" s="114"/>
      <c r="K67" s="364"/>
      <c r="L67" s="202"/>
      <c r="N67" s="358"/>
    </row>
    <row r="68" spans="1:14" ht="39.75" thickBot="1" x14ac:dyDescent="0.3">
      <c r="A68" s="181" t="s">
        <v>194</v>
      </c>
      <c r="B68" s="182" t="s">
        <v>195</v>
      </c>
      <c r="C68" s="250"/>
      <c r="D68" s="183"/>
      <c r="E68" s="184"/>
      <c r="F68" s="275"/>
      <c r="G68" s="309"/>
      <c r="H68" s="185"/>
    </row>
    <row r="69" spans="1:14" s="202" customFormat="1" ht="15" customHeight="1" x14ac:dyDescent="0.25">
      <c r="A69" s="208">
        <v>57</v>
      </c>
      <c r="B69" s="204" t="s">
        <v>48</v>
      </c>
      <c r="C69" s="251"/>
      <c r="D69" s="206"/>
      <c r="E69" s="209"/>
      <c r="F69" s="209"/>
      <c r="G69" s="209"/>
      <c r="H69" s="209"/>
      <c r="K69" s="365"/>
      <c r="N69" s="359"/>
    </row>
    <row r="70" spans="1:14" x14ac:dyDescent="0.25">
      <c r="A70" s="123"/>
      <c r="B70" s="117" t="s">
        <v>161</v>
      </c>
      <c r="C70" s="247">
        <f>C71+C78</f>
        <v>1892526.16</v>
      </c>
      <c r="D70" s="122">
        <f>D71+D78</f>
        <v>1693063.38</v>
      </c>
      <c r="E70" s="119">
        <v>2409600</v>
      </c>
      <c r="F70" s="119">
        <f>F71+F78</f>
        <v>2409498.64</v>
      </c>
      <c r="G70" s="119">
        <f>F70/C70*100</f>
        <v>127.31653019792341</v>
      </c>
      <c r="H70" s="114">
        <f>F70/E70*100</f>
        <v>99.995793492695881</v>
      </c>
    </row>
    <row r="71" spans="1:14" x14ac:dyDescent="0.25">
      <c r="A71" s="128"/>
      <c r="B71" s="117" t="s">
        <v>196</v>
      </c>
      <c r="C71" s="247">
        <v>1852303.22</v>
      </c>
      <c r="D71" s="122">
        <v>1652914.73</v>
      </c>
      <c r="E71" s="119">
        <v>2361600</v>
      </c>
      <c r="F71" s="119">
        <f>3345.3+2358237.66</f>
        <v>2361582.96</v>
      </c>
      <c r="G71" s="119">
        <f t="shared" ref="G71:G83" si="3">F71/C71*100</f>
        <v>127.4944045068388</v>
      </c>
      <c r="H71" s="114">
        <f>F71/E71*100</f>
        <v>99.999278455284539</v>
      </c>
    </row>
    <row r="72" spans="1:14" x14ac:dyDescent="0.25">
      <c r="A72" s="128"/>
      <c r="B72" s="121" t="s">
        <v>197</v>
      </c>
      <c r="C72" s="248">
        <v>1535912.63</v>
      </c>
      <c r="D72" s="122"/>
      <c r="E72" s="119"/>
      <c r="F72" s="119">
        <f>3345.3+1966323.73</f>
        <v>1969669.03</v>
      </c>
      <c r="G72" s="119">
        <f t="shared" si="3"/>
        <v>128.24095534652906</v>
      </c>
      <c r="H72" s="114"/>
    </row>
    <row r="73" spans="1:14" x14ac:dyDescent="0.25">
      <c r="A73" s="128"/>
      <c r="B73" s="124" t="s">
        <v>198</v>
      </c>
      <c r="C73" s="252">
        <v>1535912.63</v>
      </c>
      <c r="D73" s="122"/>
      <c r="E73" s="119"/>
      <c r="F73" s="126">
        <f>3345.3+1966323.73</f>
        <v>1969669.03</v>
      </c>
      <c r="G73" s="119">
        <f t="shared" si="3"/>
        <v>128.24095534652906</v>
      </c>
      <c r="H73" s="114"/>
    </row>
    <row r="74" spans="1:14" ht="26.25" x14ac:dyDescent="0.25">
      <c r="A74" s="131"/>
      <c r="B74" s="121" t="s">
        <v>199</v>
      </c>
      <c r="C74" s="248">
        <v>68738.47</v>
      </c>
      <c r="D74" s="122"/>
      <c r="E74" s="119"/>
      <c r="F74" s="119">
        <v>74372.89</v>
      </c>
      <c r="G74" s="119">
        <f t="shared" si="3"/>
        <v>108.19689469375737</v>
      </c>
      <c r="H74" s="114"/>
    </row>
    <row r="75" spans="1:14" ht="26.25" x14ac:dyDescent="0.25">
      <c r="A75" s="131"/>
      <c r="B75" s="124" t="s">
        <v>200</v>
      </c>
      <c r="C75" s="252">
        <v>68738.47</v>
      </c>
      <c r="D75" s="122"/>
      <c r="E75" s="119"/>
      <c r="F75" s="126">
        <v>74372.89</v>
      </c>
      <c r="G75" s="119">
        <f t="shared" si="3"/>
        <v>108.19689469375737</v>
      </c>
      <c r="H75" s="114"/>
    </row>
    <row r="76" spans="1:14" ht="26.25" x14ac:dyDescent="0.25">
      <c r="A76" s="131"/>
      <c r="B76" s="121" t="s">
        <v>201</v>
      </c>
      <c r="C76" s="248">
        <v>247652.12</v>
      </c>
      <c r="D76" s="122"/>
      <c r="E76" s="119"/>
      <c r="F76" s="119">
        <v>317541.03999999998</v>
      </c>
      <c r="G76" s="119">
        <f t="shared" si="3"/>
        <v>128.22060235139517</v>
      </c>
      <c r="H76" s="114"/>
    </row>
    <row r="77" spans="1:14" ht="26.25" x14ac:dyDescent="0.25">
      <c r="A77" s="131"/>
      <c r="B77" s="124" t="s">
        <v>202</v>
      </c>
      <c r="C77" s="252">
        <v>247652.12</v>
      </c>
      <c r="D77" s="122"/>
      <c r="E77" s="119"/>
      <c r="F77" s="126">
        <v>317541.03999999998</v>
      </c>
      <c r="G77" s="119">
        <f t="shared" si="3"/>
        <v>128.22060235139517</v>
      </c>
      <c r="H77" s="114"/>
    </row>
    <row r="78" spans="1:14" x14ac:dyDescent="0.25">
      <c r="A78" s="131"/>
      <c r="B78" s="121" t="s">
        <v>203</v>
      </c>
      <c r="C78" s="248">
        <f>C79+C82</f>
        <v>40222.94</v>
      </c>
      <c r="D78" s="122">
        <v>40148.65</v>
      </c>
      <c r="E78" s="119">
        <v>48000</v>
      </c>
      <c r="F78" s="119">
        <f>F79+F82</f>
        <v>47915.68</v>
      </c>
      <c r="G78" s="119">
        <f>F78/C78*100</f>
        <v>119.12525538908892</v>
      </c>
      <c r="H78" s="114">
        <f>F78/E78*100</f>
        <v>99.824333333333342</v>
      </c>
    </row>
    <row r="79" spans="1:14" ht="26.25" x14ac:dyDescent="0.25">
      <c r="A79" s="131"/>
      <c r="B79" s="121" t="s">
        <v>204</v>
      </c>
      <c r="C79" s="248">
        <v>38169.660000000003</v>
      </c>
      <c r="D79" s="122"/>
      <c r="E79" s="119"/>
      <c r="F79" s="119">
        <f>F80+F81</f>
        <v>43498.400000000001</v>
      </c>
      <c r="G79" s="119">
        <f t="shared" si="3"/>
        <v>113.96066928550057</v>
      </c>
      <c r="H79" s="114"/>
    </row>
    <row r="80" spans="1:14" x14ac:dyDescent="0.25">
      <c r="A80" s="131"/>
      <c r="B80" s="124" t="s">
        <v>163</v>
      </c>
      <c r="C80" s="252">
        <v>318.58999999999997</v>
      </c>
      <c r="D80" s="122"/>
      <c r="E80" s="119"/>
      <c r="F80" s="132">
        <f>40+435.66</f>
        <v>475.66</v>
      </c>
      <c r="G80" s="119">
        <f t="shared" si="3"/>
        <v>149.30161022003205</v>
      </c>
      <c r="H80" s="114"/>
    </row>
    <row r="81" spans="1:14" s="67" customFormat="1" x14ac:dyDescent="0.25">
      <c r="A81" s="131"/>
      <c r="B81" s="124" t="s">
        <v>205</v>
      </c>
      <c r="C81" s="252">
        <v>37851.07</v>
      </c>
      <c r="D81" s="122"/>
      <c r="E81" s="119"/>
      <c r="F81" s="132">
        <f>202.4+42820.34</f>
        <v>43022.74</v>
      </c>
      <c r="G81" s="119">
        <f t="shared" si="3"/>
        <v>113.6632068789601</v>
      </c>
      <c r="H81" s="114"/>
      <c r="K81" s="364"/>
      <c r="L81" s="202"/>
      <c r="N81" s="358"/>
    </row>
    <row r="82" spans="1:14" s="67" customFormat="1" x14ac:dyDescent="0.25">
      <c r="A82" s="131"/>
      <c r="B82" s="121" t="s">
        <v>296</v>
      </c>
      <c r="C82" s="248">
        <v>2053.2800000000002</v>
      </c>
      <c r="D82" s="122"/>
      <c r="E82" s="119"/>
      <c r="F82" s="119">
        <v>4417.28</v>
      </c>
      <c r="G82" s="119">
        <f t="shared" si="3"/>
        <v>215.13286059378163</v>
      </c>
      <c r="H82" s="114"/>
      <c r="K82" s="364"/>
      <c r="L82" s="202"/>
      <c r="N82" s="358"/>
    </row>
    <row r="83" spans="1:14" s="202" customFormat="1" ht="27.75" customHeight="1" thickBot="1" x14ac:dyDescent="0.3">
      <c r="A83" s="131"/>
      <c r="B83" s="160" t="s">
        <v>297</v>
      </c>
      <c r="C83" s="269">
        <v>2053.2800000000002</v>
      </c>
      <c r="D83" s="122"/>
      <c r="E83" s="119"/>
      <c r="F83" s="126">
        <v>4417.28</v>
      </c>
      <c r="G83" s="119">
        <f t="shared" si="3"/>
        <v>215.13286059378163</v>
      </c>
      <c r="H83" s="114"/>
      <c r="K83" s="365"/>
      <c r="N83" s="359"/>
    </row>
    <row r="84" spans="1:14" ht="41.25" customHeight="1" thickBot="1" x14ac:dyDescent="0.3">
      <c r="A84" s="181" t="s">
        <v>58</v>
      </c>
      <c r="B84" s="182" t="s">
        <v>206</v>
      </c>
      <c r="C84" s="250"/>
      <c r="D84" s="183"/>
      <c r="E84" s="184"/>
      <c r="F84" s="184"/>
      <c r="G84" s="309"/>
      <c r="H84" s="185"/>
    </row>
    <row r="85" spans="1:14" s="202" customFormat="1" x14ac:dyDescent="0.25">
      <c r="A85" s="208">
        <v>31</v>
      </c>
      <c r="B85" s="204" t="s">
        <v>51</v>
      </c>
      <c r="C85" s="251"/>
      <c r="D85" s="206"/>
      <c r="E85" s="209"/>
      <c r="F85" s="209"/>
      <c r="G85" s="209"/>
      <c r="H85" s="209"/>
      <c r="K85" s="365"/>
      <c r="N85" s="359"/>
    </row>
    <row r="86" spans="1:14" x14ac:dyDescent="0.25">
      <c r="A86" s="128"/>
      <c r="B86" s="116" t="s">
        <v>161</v>
      </c>
      <c r="C86" s="256">
        <v>24488.02</v>
      </c>
      <c r="D86" s="122">
        <f>D94+D120</f>
        <v>2576.1499999999996</v>
      </c>
      <c r="E86" s="119">
        <v>16500</v>
      </c>
      <c r="F86" s="119">
        <f>F94+F120</f>
        <v>7096.04</v>
      </c>
      <c r="G86" s="209">
        <f t="shared" ref="G86:G151" si="4">F86/C86</f>
        <v>0.28977598025483481</v>
      </c>
      <c r="H86" s="114">
        <f>F86/E86*100</f>
        <v>43.00630303030303</v>
      </c>
    </row>
    <row r="87" spans="1:14" x14ac:dyDescent="0.25">
      <c r="A87" s="128"/>
      <c r="B87" s="116" t="s">
        <v>207</v>
      </c>
      <c r="C87" s="256">
        <v>647.66999999999996</v>
      </c>
      <c r="D87" s="122">
        <v>0</v>
      </c>
      <c r="E87" s="119">
        <v>0</v>
      </c>
      <c r="F87" s="119">
        <v>0</v>
      </c>
      <c r="G87" s="209">
        <f t="shared" si="4"/>
        <v>0</v>
      </c>
      <c r="H87" s="114">
        <v>0</v>
      </c>
    </row>
    <row r="88" spans="1:14" x14ac:dyDescent="0.25">
      <c r="A88" s="128"/>
      <c r="B88" s="121" t="s">
        <v>197</v>
      </c>
      <c r="C88" s="248">
        <v>647.66999999999996</v>
      </c>
      <c r="D88" s="122"/>
      <c r="E88" s="119"/>
      <c r="F88" s="119">
        <v>0</v>
      </c>
      <c r="G88" s="209">
        <f t="shared" si="4"/>
        <v>0</v>
      </c>
      <c r="H88" s="114"/>
    </row>
    <row r="89" spans="1:14" x14ac:dyDescent="0.25">
      <c r="A89" s="128"/>
      <c r="B89" s="124" t="s">
        <v>198</v>
      </c>
      <c r="C89" s="252">
        <v>555.94000000000005</v>
      </c>
      <c r="D89" s="122"/>
      <c r="E89" s="119"/>
      <c r="F89" s="126">
        <v>0</v>
      </c>
      <c r="G89" s="209">
        <v>0</v>
      </c>
      <c r="H89" s="114"/>
    </row>
    <row r="90" spans="1:14" ht="26.25" x14ac:dyDescent="0.25">
      <c r="A90" s="131"/>
      <c r="B90" s="121" t="s">
        <v>199</v>
      </c>
      <c r="C90" s="248">
        <v>0</v>
      </c>
      <c r="D90" s="122"/>
      <c r="E90" s="119"/>
      <c r="F90" s="119">
        <v>0</v>
      </c>
      <c r="G90" s="209">
        <v>0</v>
      </c>
      <c r="H90" s="114"/>
    </row>
    <row r="91" spans="1:14" ht="26.25" x14ac:dyDescent="0.25">
      <c r="A91" s="131"/>
      <c r="B91" s="124" t="s">
        <v>200</v>
      </c>
      <c r="C91" s="252">
        <v>0</v>
      </c>
      <c r="D91" s="122"/>
      <c r="E91" s="119"/>
      <c r="F91" s="126">
        <v>0</v>
      </c>
      <c r="G91" s="209">
        <v>0</v>
      </c>
      <c r="H91" s="114"/>
    </row>
    <row r="92" spans="1:14" ht="26.25" x14ac:dyDescent="0.25">
      <c r="A92" s="131"/>
      <c r="B92" s="133" t="s">
        <v>201</v>
      </c>
      <c r="C92" s="254">
        <v>91.73</v>
      </c>
      <c r="D92" s="134"/>
      <c r="E92" s="119"/>
      <c r="F92" s="135">
        <v>0</v>
      </c>
      <c r="G92" s="209">
        <f t="shared" si="4"/>
        <v>0</v>
      </c>
      <c r="H92" s="114"/>
    </row>
    <row r="93" spans="1:14" ht="26.25" x14ac:dyDescent="0.25">
      <c r="A93" s="137"/>
      <c r="B93" s="138" t="s">
        <v>202</v>
      </c>
      <c r="C93" s="260">
        <v>91.73</v>
      </c>
      <c r="D93" s="219"/>
      <c r="E93" s="119"/>
      <c r="F93" s="126">
        <v>0</v>
      </c>
      <c r="G93" s="209">
        <f t="shared" si="4"/>
        <v>0</v>
      </c>
      <c r="H93" s="114"/>
    </row>
    <row r="94" spans="1:14" x14ac:dyDescent="0.25">
      <c r="A94" s="139"/>
      <c r="B94" s="140" t="s">
        <v>279</v>
      </c>
      <c r="C94" s="257">
        <v>23362.92</v>
      </c>
      <c r="D94" s="219">
        <v>2310.6999999999998</v>
      </c>
      <c r="E94" s="119">
        <v>16500</v>
      </c>
      <c r="F94" s="119">
        <f>F98+F105+F112</f>
        <v>6989.34</v>
      </c>
      <c r="G94" s="209">
        <f t="shared" si="4"/>
        <v>0.29916380315474267</v>
      </c>
      <c r="H94" s="114">
        <f>F94/E94*100</f>
        <v>42.359636363636369</v>
      </c>
    </row>
    <row r="95" spans="1:14" ht="26.25" x14ac:dyDescent="0.25">
      <c r="A95" s="128"/>
      <c r="B95" s="141" t="s">
        <v>208</v>
      </c>
      <c r="C95" s="258">
        <v>1003.74</v>
      </c>
      <c r="D95" s="118"/>
      <c r="E95" s="119"/>
      <c r="F95" s="142">
        <v>0</v>
      </c>
      <c r="G95" s="209">
        <f t="shared" si="4"/>
        <v>0</v>
      </c>
      <c r="H95" s="114"/>
      <c r="L95" s="238"/>
    </row>
    <row r="96" spans="1:14" s="67" customFormat="1" x14ac:dyDescent="0.25">
      <c r="A96" s="128"/>
      <c r="B96" s="190" t="s">
        <v>240</v>
      </c>
      <c r="C96" s="258">
        <v>149.1</v>
      </c>
      <c r="D96" s="118"/>
      <c r="E96" s="119"/>
      <c r="F96" s="201">
        <v>0</v>
      </c>
      <c r="G96" s="209">
        <v>0</v>
      </c>
      <c r="H96" s="114"/>
      <c r="K96" s="364"/>
      <c r="L96" s="202"/>
      <c r="N96" s="358"/>
    </row>
    <row r="97" spans="1:8" ht="26.25" x14ac:dyDescent="0.25">
      <c r="A97" s="128"/>
      <c r="B97" s="124" t="s">
        <v>209</v>
      </c>
      <c r="C97" s="252">
        <v>854.64</v>
      </c>
      <c r="D97" s="125"/>
      <c r="E97" s="126"/>
      <c r="F97" s="126">
        <v>0</v>
      </c>
      <c r="G97" s="209">
        <f t="shared" si="4"/>
        <v>0</v>
      </c>
      <c r="H97" s="114"/>
    </row>
    <row r="98" spans="1:8" ht="26.25" x14ac:dyDescent="0.25">
      <c r="A98" s="128"/>
      <c r="B98" s="121" t="s">
        <v>210</v>
      </c>
      <c r="C98" s="248">
        <v>6355.39</v>
      </c>
      <c r="D98" s="122"/>
      <c r="E98" s="119"/>
      <c r="F98" s="119">
        <f>F99+F102+F103</f>
        <v>5058.2</v>
      </c>
      <c r="G98" s="209">
        <f t="shared" si="4"/>
        <v>0.79589136150574546</v>
      </c>
      <c r="H98" s="114"/>
    </row>
    <row r="99" spans="1:8" x14ac:dyDescent="0.25">
      <c r="A99" s="128"/>
      <c r="B99" s="124" t="s">
        <v>167</v>
      </c>
      <c r="C99" s="252">
        <v>3730.34</v>
      </c>
      <c r="D99" s="125"/>
      <c r="E99" s="126"/>
      <c r="F99" s="126">
        <v>2011.51</v>
      </c>
      <c r="G99" s="209">
        <f t="shared" si="4"/>
        <v>0.53922966807315154</v>
      </c>
      <c r="H99" s="114"/>
    </row>
    <row r="100" spans="1:8" x14ac:dyDescent="0.25">
      <c r="A100" s="128"/>
      <c r="B100" s="124" t="s">
        <v>211</v>
      </c>
      <c r="C100" s="252">
        <v>101.8</v>
      </c>
      <c r="D100" s="125"/>
      <c r="E100" s="126"/>
      <c r="F100" s="126">
        <v>0</v>
      </c>
      <c r="G100" s="209">
        <f t="shared" si="4"/>
        <v>0</v>
      </c>
      <c r="H100" s="114"/>
    </row>
    <row r="101" spans="1:8" x14ac:dyDescent="0.25">
      <c r="A101" s="128"/>
      <c r="B101" s="124" t="s">
        <v>212</v>
      </c>
      <c r="C101" s="252">
        <v>12.1</v>
      </c>
      <c r="D101" s="125"/>
      <c r="E101" s="126"/>
      <c r="F101" s="126"/>
      <c r="G101" s="209">
        <f t="shared" si="4"/>
        <v>0</v>
      </c>
      <c r="H101" s="114"/>
    </row>
    <row r="102" spans="1:8" ht="26.25" x14ac:dyDescent="0.25">
      <c r="A102" s="128"/>
      <c r="B102" s="124" t="s">
        <v>213</v>
      </c>
      <c r="C102" s="252">
        <v>435.44</v>
      </c>
      <c r="D102" s="125"/>
      <c r="E102" s="126"/>
      <c r="F102" s="126">
        <v>2494.77</v>
      </c>
      <c r="G102" s="209">
        <f t="shared" si="4"/>
        <v>5.7293082858717614</v>
      </c>
      <c r="H102" s="114"/>
    </row>
    <row r="103" spans="1:8" x14ac:dyDescent="0.25">
      <c r="A103" s="128"/>
      <c r="B103" s="124" t="s">
        <v>214</v>
      </c>
      <c r="C103" s="252">
        <v>1860.09</v>
      </c>
      <c r="D103" s="125"/>
      <c r="E103" s="126"/>
      <c r="F103" s="126">
        <v>551.91999999999996</v>
      </c>
      <c r="G103" s="209">
        <f t="shared" si="4"/>
        <v>0.29671682552994749</v>
      </c>
      <c r="H103" s="114"/>
    </row>
    <row r="104" spans="1:8" x14ac:dyDescent="0.25">
      <c r="A104" s="128"/>
      <c r="B104" s="124" t="s">
        <v>215</v>
      </c>
      <c r="C104" s="252">
        <v>215.62</v>
      </c>
      <c r="D104" s="125"/>
      <c r="E104" s="126"/>
      <c r="F104" s="126">
        <v>0</v>
      </c>
      <c r="G104" s="209">
        <v>0</v>
      </c>
      <c r="H104" s="114"/>
    </row>
    <row r="105" spans="1:8" x14ac:dyDescent="0.25">
      <c r="A105" s="128"/>
      <c r="B105" s="121" t="s">
        <v>216</v>
      </c>
      <c r="C105" s="248">
        <v>10628.36</v>
      </c>
      <c r="D105" s="122"/>
      <c r="E105" s="119"/>
      <c r="F105" s="119">
        <f>F106+F111</f>
        <v>859.0200000000001</v>
      </c>
      <c r="G105" s="209">
        <f t="shared" si="4"/>
        <v>8.0823381970501568E-2</v>
      </c>
      <c r="H105" s="114"/>
    </row>
    <row r="106" spans="1:8" ht="26.25" x14ac:dyDescent="0.25">
      <c r="A106" s="128"/>
      <c r="B106" s="124" t="s">
        <v>217</v>
      </c>
      <c r="C106" s="252">
        <v>2868.99</v>
      </c>
      <c r="D106" s="125"/>
      <c r="E106" s="126"/>
      <c r="F106" s="126">
        <f>3761.5-300-3383.6</f>
        <v>77.900000000000091</v>
      </c>
      <c r="G106" s="209">
        <f t="shared" si="4"/>
        <v>2.7152412521479718E-2</v>
      </c>
      <c r="H106" s="114"/>
    </row>
    <row r="107" spans="1:8" ht="26.25" x14ac:dyDescent="0.25">
      <c r="A107" s="128"/>
      <c r="B107" s="124" t="s">
        <v>218</v>
      </c>
      <c r="C107" s="252">
        <v>1195.1400000000001</v>
      </c>
      <c r="D107" s="125"/>
      <c r="E107" s="126"/>
      <c r="F107" s="126">
        <v>0</v>
      </c>
      <c r="G107" s="209">
        <v>0</v>
      </c>
      <c r="H107" s="114"/>
    </row>
    <row r="108" spans="1:8" x14ac:dyDescent="0.25">
      <c r="A108" s="128"/>
      <c r="B108" s="124" t="s">
        <v>176</v>
      </c>
      <c r="C108" s="252">
        <v>243.23</v>
      </c>
      <c r="D108" s="125"/>
      <c r="E108" s="126"/>
      <c r="F108" s="126">
        <v>0</v>
      </c>
      <c r="G108" s="209">
        <v>0</v>
      </c>
      <c r="H108" s="114"/>
    </row>
    <row r="109" spans="1:8" ht="26.25" x14ac:dyDescent="0.25">
      <c r="A109" s="128"/>
      <c r="B109" s="124" t="s">
        <v>179</v>
      </c>
      <c r="C109" s="252">
        <v>1542.89</v>
      </c>
      <c r="D109" s="125"/>
      <c r="E109" s="126"/>
      <c r="F109" s="126">
        <v>0</v>
      </c>
      <c r="G109" s="209">
        <f t="shared" si="4"/>
        <v>0</v>
      </c>
      <c r="H109" s="114"/>
    </row>
    <row r="110" spans="1:8" x14ac:dyDescent="0.25">
      <c r="A110" s="128"/>
      <c r="B110" s="124" t="s">
        <v>180</v>
      </c>
      <c r="C110" s="252">
        <v>206.8</v>
      </c>
      <c r="D110" s="125"/>
      <c r="E110" s="126"/>
      <c r="F110" s="126">
        <v>0</v>
      </c>
      <c r="G110" s="209">
        <f t="shared" si="4"/>
        <v>0</v>
      </c>
      <c r="H110" s="114"/>
    </row>
    <row r="111" spans="1:8" x14ac:dyDescent="0.25">
      <c r="A111" s="128"/>
      <c r="B111" s="124" t="s">
        <v>181</v>
      </c>
      <c r="C111" s="252">
        <v>4571.3100000000004</v>
      </c>
      <c r="D111" s="125"/>
      <c r="E111" s="126"/>
      <c r="F111" s="126">
        <v>781.12</v>
      </c>
      <c r="G111" s="209">
        <f t="shared" si="4"/>
        <v>0.17087443205558142</v>
      </c>
      <c r="H111" s="114"/>
    </row>
    <row r="112" spans="1:8" ht="26.25" x14ac:dyDescent="0.25">
      <c r="A112" s="128"/>
      <c r="B112" s="121" t="s">
        <v>219</v>
      </c>
      <c r="C112" s="248">
        <v>5375.43</v>
      </c>
      <c r="D112" s="122"/>
      <c r="E112" s="119"/>
      <c r="F112" s="119">
        <f>F113+F114+F115+F116</f>
        <v>1072.1199999999999</v>
      </c>
      <c r="G112" s="209">
        <f t="shared" si="4"/>
        <v>0.19944823018809654</v>
      </c>
      <c r="H112" s="114"/>
    </row>
    <row r="113" spans="1:14" s="67" customFormat="1" ht="26.25" customHeight="1" x14ac:dyDescent="0.25">
      <c r="A113" s="128"/>
      <c r="B113" s="124" t="s">
        <v>329</v>
      </c>
      <c r="C113" s="252">
        <v>0</v>
      </c>
      <c r="D113" s="122"/>
      <c r="E113" s="119"/>
      <c r="F113" s="126">
        <v>161.27000000000001</v>
      </c>
      <c r="G113" s="209"/>
      <c r="H113" s="114"/>
      <c r="K113" s="364"/>
      <c r="L113" s="202"/>
      <c r="N113" s="358"/>
    </row>
    <row r="114" spans="1:14" x14ac:dyDescent="0.25">
      <c r="A114" s="128"/>
      <c r="B114" s="124" t="s">
        <v>220</v>
      </c>
      <c r="C114" s="252">
        <v>4809.25</v>
      </c>
      <c r="D114" s="125"/>
      <c r="E114" s="126"/>
      <c r="F114" s="126">
        <v>0</v>
      </c>
      <c r="G114" s="209">
        <f t="shared" si="4"/>
        <v>0</v>
      </c>
      <c r="H114" s="114"/>
    </row>
    <row r="115" spans="1:14" s="67" customFormat="1" x14ac:dyDescent="0.25">
      <c r="A115" s="128"/>
      <c r="B115" s="124" t="s">
        <v>267</v>
      </c>
      <c r="C115" s="252">
        <v>13.27</v>
      </c>
      <c r="D115" s="125"/>
      <c r="E115" s="126"/>
      <c r="F115" s="126">
        <v>212.35</v>
      </c>
      <c r="G115" s="209">
        <f t="shared" si="4"/>
        <v>16.002260738507914</v>
      </c>
      <c r="H115" s="114"/>
      <c r="K115" s="364"/>
      <c r="L115" s="202"/>
      <c r="N115" s="358"/>
    </row>
    <row r="116" spans="1:14" ht="26.25" x14ac:dyDescent="0.25">
      <c r="A116" s="128"/>
      <c r="B116" s="124" t="s">
        <v>221</v>
      </c>
      <c r="C116" s="252">
        <v>552.91</v>
      </c>
      <c r="D116" s="125"/>
      <c r="E116" s="126"/>
      <c r="F116" s="126">
        <v>698.5</v>
      </c>
      <c r="G116" s="209">
        <v>0</v>
      </c>
      <c r="H116" s="114"/>
    </row>
    <row r="117" spans="1:14" ht="26.25" x14ac:dyDescent="0.25">
      <c r="A117" s="128"/>
      <c r="B117" s="121" t="s">
        <v>222</v>
      </c>
      <c r="C117" s="248">
        <v>197.75</v>
      </c>
      <c r="D117" s="122">
        <v>0</v>
      </c>
      <c r="E117" s="119"/>
      <c r="F117" s="119">
        <v>0</v>
      </c>
      <c r="G117" s="209">
        <v>0</v>
      </c>
      <c r="H117" s="114">
        <v>0</v>
      </c>
    </row>
    <row r="118" spans="1:14" s="67" customFormat="1" ht="26.25" x14ac:dyDescent="0.25">
      <c r="A118" s="128"/>
      <c r="B118" s="124" t="s">
        <v>188</v>
      </c>
      <c r="C118" s="252">
        <v>152.94</v>
      </c>
      <c r="D118" s="122"/>
      <c r="E118" s="119"/>
      <c r="F118" s="126">
        <v>0</v>
      </c>
      <c r="G118" s="209">
        <v>0</v>
      </c>
      <c r="H118" s="114"/>
      <c r="K118" s="364"/>
      <c r="L118" s="202"/>
      <c r="N118" s="358"/>
    </row>
    <row r="119" spans="1:14" x14ac:dyDescent="0.25">
      <c r="A119" s="128"/>
      <c r="B119" s="124" t="s">
        <v>223</v>
      </c>
      <c r="C119" s="252">
        <v>44.81</v>
      </c>
      <c r="D119" s="125"/>
      <c r="E119" s="126"/>
      <c r="F119" s="126">
        <v>0</v>
      </c>
      <c r="G119" s="209">
        <v>0</v>
      </c>
      <c r="H119" s="114"/>
    </row>
    <row r="120" spans="1:14" ht="26.25" x14ac:dyDescent="0.25">
      <c r="A120" s="128"/>
      <c r="B120" s="121" t="s">
        <v>224</v>
      </c>
      <c r="C120" s="248">
        <v>279.68</v>
      </c>
      <c r="D120" s="122">
        <v>265.45</v>
      </c>
      <c r="E120" s="119">
        <v>110</v>
      </c>
      <c r="F120" s="119">
        <v>106.7</v>
      </c>
      <c r="G120" s="209">
        <v>0</v>
      </c>
      <c r="H120" s="114">
        <v>0</v>
      </c>
    </row>
    <row r="121" spans="1:14" ht="26.25" x14ac:dyDescent="0.25">
      <c r="A121" s="129"/>
      <c r="B121" s="124" t="s">
        <v>225</v>
      </c>
      <c r="C121" s="252">
        <v>279.68</v>
      </c>
      <c r="D121" s="122"/>
      <c r="E121" s="119"/>
      <c r="F121" s="126">
        <v>106.7</v>
      </c>
      <c r="G121" s="209">
        <v>0</v>
      </c>
      <c r="H121" s="114"/>
    </row>
    <row r="122" spans="1:14" s="202" customFormat="1" x14ac:dyDescent="0.25">
      <c r="A122" s="210">
        <v>41</v>
      </c>
      <c r="B122" s="205" t="s">
        <v>53</v>
      </c>
      <c r="C122" s="247"/>
      <c r="D122" s="122"/>
      <c r="E122" s="119"/>
      <c r="F122" s="119"/>
      <c r="G122" s="209">
        <v>0</v>
      </c>
      <c r="H122" s="114"/>
      <c r="K122" s="365"/>
      <c r="N122" s="359"/>
    </row>
    <row r="123" spans="1:14" x14ac:dyDescent="0.25">
      <c r="A123" s="143"/>
      <c r="B123" s="121" t="s">
        <v>161</v>
      </c>
      <c r="C123" s="248">
        <v>367.67</v>
      </c>
      <c r="D123" s="122">
        <f>D124+D126</f>
        <v>663.62</v>
      </c>
      <c r="E123" s="119">
        <v>160</v>
      </c>
      <c r="F123" s="119">
        <v>146.80000000000001</v>
      </c>
      <c r="G123" s="209">
        <f t="shared" si="4"/>
        <v>0.39927108548426582</v>
      </c>
      <c r="H123" s="114">
        <f>F123/E123*100</f>
        <v>91.750000000000014</v>
      </c>
    </row>
    <row r="124" spans="1:14" x14ac:dyDescent="0.25">
      <c r="A124" s="143"/>
      <c r="B124" s="121" t="s">
        <v>279</v>
      </c>
      <c r="C124" s="248">
        <v>0</v>
      </c>
      <c r="D124" s="122">
        <v>265.45</v>
      </c>
      <c r="E124" s="119">
        <v>0</v>
      </c>
      <c r="F124" s="119">
        <v>0</v>
      </c>
      <c r="G124" s="209">
        <v>0</v>
      </c>
      <c r="H124" s="114">
        <f>F124/D124</f>
        <v>0</v>
      </c>
    </row>
    <row r="125" spans="1:14" x14ac:dyDescent="0.25">
      <c r="A125" s="144"/>
      <c r="B125" s="124" t="s">
        <v>181</v>
      </c>
      <c r="C125" s="252">
        <v>0</v>
      </c>
      <c r="D125" s="125"/>
      <c r="E125" s="126"/>
      <c r="F125" s="126">
        <v>0</v>
      </c>
      <c r="G125" s="209">
        <v>0</v>
      </c>
      <c r="H125" s="114"/>
    </row>
    <row r="126" spans="1:14" ht="26.25" x14ac:dyDescent="0.25">
      <c r="A126" s="143"/>
      <c r="B126" s="121" t="s">
        <v>226</v>
      </c>
      <c r="C126" s="248">
        <v>367.67</v>
      </c>
      <c r="D126" s="122">
        <v>398.17</v>
      </c>
      <c r="E126" s="119">
        <v>150</v>
      </c>
      <c r="F126" s="119">
        <v>146.80000000000001</v>
      </c>
      <c r="G126" s="209">
        <f t="shared" si="4"/>
        <v>0.39927108548426582</v>
      </c>
      <c r="H126" s="114">
        <f>F126/E126*100</f>
        <v>97.866666666666674</v>
      </c>
    </row>
    <row r="127" spans="1:14" ht="26.25" x14ac:dyDescent="0.25">
      <c r="A127" s="143"/>
      <c r="B127" s="124" t="s">
        <v>264</v>
      </c>
      <c r="C127" s="248">
        <v>367.67</v>
      </c>
      <c r="D127" s="122"/>
      <c r="E127" s="119"/>
      <c r="F127" s="119">
        <v>146.80000000000001</v>
      </c>
      <c r="G127" s="209">
        <f t="shared" si="4"/>
        <v>0.39927108548426582</v>
      </c>
      <c r="H127" s="114"/>
    </row>
    <row r="128" spans="1:14" s="202" customFormat="1" x14ac:dyDescent="0.25">
      <c r="A128" s="210">
        <v>57</v>
      </c>
      <c r="B128" s="205" t="s">
        <v>49</v>
      </c>
      <c r="C128" s="247"/>
      <c r="D128" s="122"/>
      <c r="E128" s="119"/>
      <c r="F128" s="119"/>
      <c r="G128" s="209"/>
      <c r="H128" s="114"/>
      <c r="K128" s="365"/>
      <c r="N128" s="359"/>
    </row>
    <row r="129" spans="1:14" x14ac:dyDescent="0.25">
      <c r="A129" s="131"/>
      <c r="B129" s="145" t="s">
        <v>161</v>
      </c>
      <c r="C129" s="259">
        <f>C130+C145+C149</f>
        <v>223426.61</v>
      </c>
      <c r="D129" s="122">
        <f>D130+D149+D145</f>
        <v>38323.71</v>
      </c>
      <c r="E129" s="119">
        <f>E130+E149+E153</f>
        <v>222423</v>
      </c>
      <c r="F129" s="119">
        <f>F130+F145+F149+F153</f>
        <v>222413.34</v>
      </c>
      <c r="G129" s="209">
        <f t="shared" si="4"/>
        <v>0.99546486427914749</v>
      </c>
      <c r="H129" s="114">
        <f>F129/E129*100</f>
        <v>99.995656923969193</v>
      </c>
    </row>
    <row r="130" spans="1:14" x14ac:dyDescent="0.25">
      <c r="A130" s="128"/>
      <c r="B130" s="146" t="s">
        <v>203</v>
      </c>
      <c r="C130" s="257">
        <f>C131+C134+C139</f>
        <v>187364.53</v>
      </c>
      <c r="D130" s="122">
        <v>5806.62</v>
      </c>
      <c r="E130" s="119">
        <v>175860</v>
      </c>
      <c r="F130" s="119">
        <f>F131+F134+F139</f>
        <v>175855.1</v>
      </c>
      <c r="G130" s="209">
        <f t="shared" si="4"/>
        <v>0.93857199118744628</v>
      </c>
      <c r="H130" s="114">
        <f>F130/E130*100</f>
        <v>99.997213692710119</v>
      </c>
    </row>
    <row r="131" spans="1:14" ht="26.25" x14ac:dyDescent="0.25">
      <c r="A131" s="128"/>
      <c r="B131" s="146" t="s">
        <v>227</v>
      </c>
      <c r="C131" s="257">
        <v>3464.86</v>
      </c>
      <c r="D131" s="122"/>
      <c r="E131" s="119"/>
      <c r="F131" s="119">
        <f>F132+F133</f>
        <v>863.62</v>
      </c>
      <c r="G131" s="209">
        <f t="shared" si="4"/>
        <v>0.24925105199055661</v>
      </c>
      <c r="H131" s="114"/>
    </row>
    <row r="132" spans="1:14" x14ac:dyDescent="0.25">
      <c r="A132" s="147"/>
      <c r="B132" s="171" t="s">
        <v>167</v>
      </c>
      <c r="C132" s="268">
        <v>3464.86</v>
      </c>
      <c r="D132" s="122"/>
      <c r="E132" s="119"/>
      <c r="F132" s="126">
        <v>782.37</v>
      </c>
      <c r="G132" s="209">
        <f t="shared" si="4"/>
        <v>0.22580133107831196</v>
      </c>
      <c r="H132" s="114"/>
    </row>
    <row r="133" spans="1:14" s="67" customFormat="1" x14ac:dyDescent="0.25">
      <c r="A133" s="147"/>
      <c r="B133" s="171" t="s">
        <v>242</v>
      </c>
      <c r="C133" s="268">
        <v>0</v>
      </c>
      <c r="D133" s="122"/>
      <c r="E133" s="119"/>
      <c r="F133" s="126">
        <v>81.25</v>
      </c>
      <c r="G133" s="209">
        <v>0</v>
      </c>
      <c r="H133" s="114"/>
      <c r="K133" s="364"/>
      <c r="L133" s="202"/>
      <c r="N133" s="358"/>
    </row>
    <row r="134" spans="1:14" x14ac:dyDescent="0.25">
      <c r="A134" s="128"/>
      <c r="B134" s="172" t="s">
        <v>228</v>
      </c>
      <c r="C134" s="257">
        <v>179397.73</v>
      </c>
      <c r="D134" s="122"/>
      <c r="E134" s="119"/>
      <c r="F134" s="119">
        <v>170755.54</v>
      </c>
      <c r="G134" s="209">
        <f t="shared" si="4"/>
        <v>0.95182664797375083</v>
      </c>
      <c r="H134" s="114"/>
    </row>
    <row r="135" spans="1:14" ht="26.25" x14ac:dyDescent="0.25">
      <c r="A135" s="128"/>
      <c r="B135" s="171" t="s">
        <v>173</v>
      </c>
      <c r="C135" s="268">
        <v>1000.36</v>
      </c>
      <c r="D135" s="122"/>
      <c r="E135" s="119"/>
      <c r="F135" s="126">
        <v>120</v>
      </c>
      <c r="G135" s="209">
        <f t="shared" si="4"/>
        <v>0.11995681554640329</v>
      </c>
      <c r="H135" s="114"/>
      <c r="J135" s="35"/>
    </row>
    <row r="136" spans="1:14" x14ac:dyDescent="0.25">
      <c r="A136" s="123"/>
      <c r="B136" s="171" t="s">
        <v>178</v>
      </c>
      <c r="C136" s="268">
        <v>0</v>
      </c>
      <c r="D136" s="122"/>
      <c r="E136" s="119"/>
      <c r="F136" s="126">
        <v>0</v>
      </c>
      <c r="G136" s="209">
        <v>0</v>
      </c>
      <c r="H136" s="114"/>
    </row>
    <row r="137" spans="1:14" ht="26.25" x14ac:dyDescent="0.25">
      <c r="A137" s="123"/>
      <c r="B137" s="171" t="s">
        <v>229</v>
      </c>
      <c r="C137" s="268">
        <v>2019.61</v>
      </c>
      <c r="D137" s="122"/>
      <c r="E137" s="119"/>
      <c r="F137" s="126">
        <v>0</v>
      </c>
      <c r="G137" s="209">
        <f t="shared" si="4"/>
        <v>0</v>
      </c>
      <c r="H137" s="114"/>
    </row>
    <row r="138" spans="1:14" x14ac:dyDescent="0.25">
      <c r="A138" s="123"/>
      <c r="B138" s="171" t="s">
        <v>230</v>
      </c>
      <c r="C138" s="268">
        <v>176377.76</v>
      </c>
      <c r="D138" s="122"/>
      <c r="E138" s="119"/>
      <c r="F138" s="126">
        <v>170635.54</v>
      </c>
      <c r="G138" s="209">
        <v>0</v>
      </c>
      <c r="H138" s="114"/>
    </row>
    <row r="139" spans="1:14" ht="26.25" x14ac:dyDescent="0.25">
      <c r="A139" s="123"/>
      <c r="B139" s="172" t="s">
        <v>231</v>
      </c>
      <c r="C139" s="257">
        <f>C143+C144</f>
        <v>4501.9399999999996</v>
      </c>
      <c r="D139" s="122"/>
      <c r="E139" s="119"/>
      <c r="F139" s="119">
        <f>F140+F141+F142+F143+F144</f>
        <v>4235.9400000000005</v>
      </c>
      <c r="G139" s="209">
        <f t="shared" si="4"/>
        <v>0.94091436136421203</v>
      </c>
      <c r="H139" s="114"/>
    </row>
    <row r="140" spans="1:14" s="67" customFormat="1" ht="26.25" x14ac:dyDescent="0.25">
      <c r="A140" s="123"/>
      <c r="B140" s="171" t="s">
        <v>304</v>
      </c>
      <c r="C140" s="257">
        <v>0</v>
      </c>
      <c r="D140" s="122"/>
      <c r="E140" s="119"/>
      <c r="F140" s="126">
        <v>965.99</v>
      </c>
      <c r="G140" s="209">
        <v>0</v>
      </c>
      <c r="H140" s="114"/>
      <c r="K140" s="364"/>
      <c r="L140" s="202"/>
      <c r="N140" s="358"/>
    </row>
    <row r="141" spans="1:14" x14ac:dyDescent="0.25">
      <c r="A141" s="123"/>
      <c r="B141" s="171" t="s">
        <v>232</v>
      </c>
      <c r="C141" s="268">
        <v>0</v>
      </c>
      <c r="D141" s="122"/>
      <c r="E141" s="119"/>
      <c r="F141" s="126">
        <f>309.43+1281.76</f>
        <v>1591.19</v>
      </c>
      <c r="G141" s="209">
        <v>0</v>
      </c>
      <c r="H141" s="114"/>
    </row>
    <row r="142" spans="1:14" x14ac:dyDescent="0.25">
      <c r="A142" s="123"/>
      <c r="B142" s="171" t="s">
        <v>267</v>
      </c>
      <c r="C142" s="268">
        <v>0</v>
      </c>
      <c r="D142" s="122"/>
      <c r="E142" s="119"/>
      <c r="F142" s="126">
        <v>769.69</v>
      </c>
      <c r="G142" s="209">
        <v>0</v>
      </c>
      <c r="H142" s="114"/>
    </row>
    <row r="143" spans="1:14" s="67" customFormat="1" ht="26.25" x14ac:dyDescent="0.25">
      <c r="A143" s="123"/>
      <c r="B143" s="171" t="s">
        <v>309</v>
      </c>
      <c r="C143" s="268">
        <v>3950.56</v>
      </c>
      <c r="D143" s="122"/>
      <c r="E143" s="119"/>
      <c r="F143" s="126">
        <v>909.07</v>
      </c>
      <c r="G143" s="209">
        <f t="shared" si="4"/>
        <v>0.23011168036936538</v>
      </c>
      <c r="H143" s="114"/>
      <c r="K143" s="364"/>
      <c r="L143" s="202"/>
      <c r="N143" s="358"/>
    </row>
    <row r="144" spans="1:14" ht="26.25" x14ac:dyDescent="0.25">
      <c r="A144" s="123"/>
      <c r="B144" s="171" t="s">
        <v>233</v>
      </c>
      <c r="C144" s="268">
        <v>551.38</v>
      </c>
      <c r="D144" s="122"/>
      <c r="E144" s="119"/>
      <c r="F144" s="126">
        <v>0</v>
      </c>
      <c r="G144" s="209">
        <f t="shared" si="4"/>
        <v>0</v>
      </c>
      <c r="H144" s="114"/>
    </row>
    <row r="145" spans="1:14" x14ac:dyDescent="0.25">
      <c r="A145" s="130"/>
      <c r="B145" s="173" t="s">
        <v>187</v>
      </c>
      <c r="C145" s="257">
        <v>2126.44</v>
      </c>
      <c r="D145" s="122">
        <v>0</v>
      </c>
      <c r="E145" s="119">
        <v>0</v>
      </c>
      <c r="F145" s="119">
        <v>0</v>
      </c>
      <c r="G145" s="209">
        <f t="shared" si="4"/>
        <v>0</v>
      </c>
      <c r="H145" s="114">
        <v>0</v>
      </c>
    </row>
    <row r="146" spans="1:14" ht="18" customHeight="1" x14ac:dyDescent="0.25">
      <c r="A146" s="128"/>
      <c r="B146" s="174" t="s">
        <v>263</v>
      </c>
      <c r="C146" s="260">
        <v>2126.44</v>
      </c>
      <c r="D146" s="122"/>
      <c r="E146" s="119"/>
      <c r="F146" s="126">
        <v>0</v>
      </c>
      <c r="G146" s="209">
        <f t="shared" si="4"/>
        <v>0</v>
      </c>
      <c r="H146" s="114"/>
    </row>
    <row r="147" spans="1:14" ht="26.25" x14ac:dyDescent="0.25">
      <c r="A147" s="128"/>
      <c r="B147" s="174" t="s">
        <v>188</v>
      </c>
      <c r="C147" s="260">
        <v>0</v>
      </c>
      <c r="D147" s="125"/>
      <c r="E147" s="126"/>
      <c r="F147" s="126">
        <v>0</v>
      </c>
      <c r="G147" s="209">
        <v>0</v>
      </c>
      <c r="H147" s="127"/>
    </row>
    <row r="148" spans="1:14" x14ac:dyDescent="0.25">
      <c r="A148" s="128"/>
      <c r="B148" s="174" t="s">
        <v>189</v>
      </c>
      <c r="C148" s="260">
        <v>2126.44</v>
      </c>
      <c r="D148" s="125"/>
      <c r="E148" s="126"/>
      <c r="F148" s="126">
        <v>0</v>
      </c>
      <c r="G148" s="209">
        <f t="shared" si="4"/>
        <v>0</v>
      </c>
      <c r="H148" s="127"/>
    </row>
    <row r="149" spans="1:14" ht="26.25" x14ac:dyDescent="0.25">
      <c r="A149" s="123"/>
      <c r="B149" s="172" t="s">
        <v>234</v>
      </c>
      <c r="C149" s="257">
        <v>33935.64</v>
      </c>
      <c r="D149" s="122">
        <v>32517.09</v>
      </c>
      <c r="E149" s="119">
        <v>44830</v>
      </c>
      <c r="F149" s="119">
        <v>44825.95</v>
      </c>
      <c r="G149" s="209">
        <f t="shared" si="4"/>
        <v>1.3209107003728233</v>
      </c>
      <c r="H149" s="114">
        <f>F149/E149*100</f>
        <v>99.990965871068468</v>
      </c>
    </row>
    <row r="150" spans="1:14" ht="26.25" x14ac:dyDescent="0.25">
      <c r="A150" s="128"/>
      <c r="B150" s="172" t="s">
        <v>235</v>
      </c>
      <c r="C150" s="257">
        <v>33935.64</v>
      </c>
      <c r="D150" s="122"/>
      <c r="E150" s="119"/>
      <c r="F150" s="119">
        <v>44825.95</v>
      </c>
      <c r="G150" s="209">
        <f t="shared" si="4"/>
        <v>1.3209107003728233</v>
      </c>
      <c r="H150" s="114"/>
    </row>
    <row r="151" spans="1:14" ht="26.25" x14ac:dyDescent="0.25">
      <c r="A151" s="128"/>
      <c r="B151" s="171" t="s">
        <v>236</v>
      </c>
      <c r="C151" s="268">
        <v>3667.35</v>
      </c>
      <c r="D151" s="122"/>
      <c r="E151" s="119"/>
      <c r="F151" s="126">
        <v>3605.36</v>
      </c>
      <c r="G151" s="209">
        <f t="shared" si="4"/>
        <v>0.98309678650796906</v>
      </c>
      <c r="H151" s="114"/>
    </row>
    <row r="152" spans="1:14" ht="26.25" x14ac:dyDescent="0.25">
      <c r="A152" s="128"/>
      <c r="B152" s="171" t="s">
        <v>237</v>
      </c>
      <c r="C152" s="268">
        <v>30268.29</v>
      </c>
      <c r="D152" s="122"/>
      <c r="E152" s="119"/>
      <c r="F152" s="119">
        <v>41220.589999999997</v>
      </c>
      <c r="G152" s="209">
        <v>0</v>
      </c>
      <c r="H152" s="114"/>
    </row>
    <row r="153" spans="1:14" s="67" customFormat="1" ht="23.25" customHeight="1" x14ac:dyDescent="0.25">
      <c r="A153" s="165"/>
      <c r="B153" s="140" t="s">
        <v>314</v>
      </c>
      <c r="C153" s="342">
        <v>0</v>
      </c>
      <c r="D153" s="134"/>
      <c r="E153" s="135">
        <v>1733</v>
      </c>
      <c r="F153" s="135">
        <v>1732.29</v>
      </c>
      <c r="G153" s="209">
        <v>0</v>
      </c>
      <c r="H153" s="114">
        <f>F153/E153*100</f>
        <v>99.959030582804388</v>
      </c>
      <c r="K153" s="364"/>
      <c r="L153" s="202"/>
      <c r="N153" s="358"/>
    </row>
    <row r="154" spans="1:14" s="67" customFormat="1" x14ac:dyDescent="0.25">
      <c r="A154" s="128"/>
      <c r="B154" s="140" t="s">
        <v>315</v>
      </c>
      <c r="C154" s="268">
        <v>0</v>
      </c>
      <c r="D154" s="119"/>
      <c r="E154" s="119"/>
      <c r="F154" s="119">
        <v>1732.29</v>
      </c>
      <c r="G154" s="209">
        <v>0</v>
      </c>
      <c r="H154" s="114"/>
      <c r="K154" s="364"/>
      <c r="L154" s="202"/>
      <c r="N154" s="358"/>
    </row>
    <row r="155" spans="1:14" s="67" customFormat="1" ht="26.25" x14ac:dyDescent="0.25">
      <c r="A155" s="128"/>
      <c r="B155" s="168" t="s">
        <v>316</v>
      </c>
      <c r="C155" s="268">
        <v>0</v>
      </c>
      <c r="D155" s="119"/>
      <c r="E155" s="119"/>
      <c r="F155" s="126">
        <v>1732.29</v>
      </c>
      <c r="G155" s="209">
        <v>0</v>
      </c>
      <c r="H155" s="114"/>
      <c r="K155" s="364"/>
      <c r="L155" s="202"/>
      <c r="N155" s="358"/>
    </row>
    <row r="156" spans="1:14" s="202" customFormat="1" x14ac:dyDescent="0.25">
      <c r="A156" s="212">
        <v>6103</v>
      </c>
      <c r="B156" s="116" t="s">
        <v>56</v>
      </c>
      <c r="C156" s="256"/>
      <c r="D156" s="118"/>
      <c r="E156" s="142"/>
      <c r="F156" s="142"/>
      <c r="G156" s="209"/>
      <c r="H156" s="114"/>
      <c r="K156" s="365"/>
      <c r="N156" s="359"/>
    </row>
    <row r="157" spans="1:14" x14ac:dyDescent="0.25">
      <c r="A157" s="143"/>
      <c r="B157" s="121" t="s">
        <v>238</v>
      </c>
      <c r="C157" s="248">
        <v>1315.94</v>
      </c>
      <c r="D157" s="122">
        <v>119.45</v>
      </c>
      <c r="E157" s="119">
        <v>810</v>
      </c>
      <c r="F157" s="119">
        <v>810</v>
      </c>
      <c r="G157" s="119">
        <f>F157/C157*100</f>
        <v>61.55295834156572</v>
      </c>
      <c r="H157" s="114">
        <f>F157/E157*100</f>
        <v>100</v>
      </c>
    </row>
    <row r="158" spans="1:14" x14ac:dyDescent="0.25">
      <c r="A158" s="143"/>
      <c r="B158" s="121" t="s">
        <v>203</v>
      </c>
      <c r="C158" s="248">
        <v>1315.94</v>
      </c>
      <c r="D158" s="122">
        <v>119.45</v>
      </c>
      <c r="E158" s="119">
        <v>810</v>
      </c>
      <c r="F158" s="119">
        <v>810</v>
      </c>
      <c r="G158" s="119">
        <f t="shared" ref="G158:G166" si="5">F158/C158*100</f>
        <v>61.55295834156572</v>
      </c>
      <c r="H158" s="114">
        <f>F158/E158*100</f>
        <v>100</v>
      </c>
    </row>
    <row r="159" spans="1:14" ht="26.25" x14ac:dyDescent="0.25">
      <c r="A159" s="123"/>
      <c r="B159" s="121" t="s">
        <v>239</v>
      </c>
      <c r="C159" s="248">
        <v>163.47999999999999</v>
      </c>
      <c r="D159" s="122"/>
      <c r="E159" s="119"/>
      <c r="F159" s="119">
        <v>0</v>
      </c>
      <c r="G159" s="119">
        <f t="shared" si="5"/>
        <v>0</v>
      </c>
      <c r="H159" s="114"/>
    </row>
    <row r="160" spans="1:14" x14ac:dyDescent="0.25">
      <c r="A160" s="123"/>
      <c r="B160" s="124" t="s">
        <v>240</v>
      </c>
      <c r="C160" s="252">
        <v>163.47999999999999</v>
      </c>
      <c r="D160" s="122"/>
      <c r="E160" s="119"/>
      <c r="F160" s="126">
        <v>0</v>
      </c>
      <c r="G160" s="119">
        <f t="shared" si="5"/>
        <v>0</v>
      </c>
      <c r="H160" s="114"/>
    </row>
    <row r="161" spans="1:14" ht="26.25" x14ac:dyDescent="0.25">
      <c r="A161" s="123"/>
      <c r="B161" s="121" t="s">
        <v>227</v>
      </c>
      <c r="C161" s="248">
        <v>820.94</v>
      </c>
      <c r="D161" s="122"/>
      <c r="E161" s="119"/>
      <c r="F161" s="119">
        <v>110</v>
      </c>
      <c r="G161" s="119">
        <v>0</v>
      </c>
      <c r="H161" s="114"/>
    </row>
    <row r="162" spans="1:14" x14ac:dyDescent="0.25">
      <c r="A162" s="147"/>
      <c r="B162" s="124" t="s">
        <v>241</v>
      </c>
      <c r="C162" s="253">
        <v>211.24</v>
      </c>
      <c r="D162" s="122"/>
      <c r="E162" s="119"/>
      <c r="F162" s="126">
        <v>0</v>
      </c>
      <c r="G162" s="119">
        <v>0</v>
      </c>
      <c r="H162" s="114"/>
    </row>
    <row r="163" spans="1:14" x14ac:dyDescent="0.25">
      <c r="A163" s="187"/>
      <c r="B163" s="239" t="s">
        <v>242</v>
      </c>
      <c r="C163" s="350">
        <v>609.70000000000005</v>
      </c>
      <c r="D163" s="134"/>
      <c r="E163" s="135"/>
      <c r="F163" s="148">
        <v>0</v>
      </c>
      <c r="G163" s="135">
        <v>0</v>
      </c>
      <c r="H163" s="153"/>
    </row>
    <row r="164" spans="1:14" s="67" customFormat="1" ht="39" x14ac:dyDescent="0.25">
      <c r="A164" s="123"/>
      <c r="B164" s="138" t="s">
        <v>324</v>
      </c>
      <c r="C164" s="260">
        <v>0</v>
      </c>
      <c r="D164" s="119"/>
      <c r="E164" s="119"/>
      <c r="F164" s="126">
        <v>110</v>
      </c>
      <c r="G164" s="119"/>
      <c r="H164" s="114"/>
      <c r="K164" s="364"/>
      <c r="L164" s="202"/>
      <c r="N164" s="358"/>
    </row>
    <row r="165" spans="1:14" x14ac:dyDescent="0.25">
      <c r="A165" s="123"/>
      <c r="B165" s="150" t="s">
        <v>228</v>
      </c>
      <c r="C165" s="351">
        <v>331.52</v>
      </c>
      <c r="D165" s="119"/>
      <c r="E165" s="119"/>
      <c r="F165" s="119">
        <v>700</v>
      </c>
      <c r="G165" s="119">
        <f t="shared" si="5"/>
        <v>211.14864864864865</v>
      </c>
      <c r="H165" s="114"/>
    </row>
    <row r="166" spans="1:14" ht="26.25" x14ac:dyDescent="0.25">
      <c r="A166" s="143"/>
      <c r="B166" s="138" t="s">
        <v>243</v>
      </c>
      <c r="C166" s="260">
        <v>331.52</v>
      </c>
      <c r="D166" s="119"/>
      <c r="E166" s="119"/>
      <c r="F166" s="126">
        <v>0</v>
      </c>
      <c r="G166" s="119">
        <f t="shared" si="5"/>
        <v>0</v>
      </c>
      <c r="H166" s="114"/>
    </row>
    <row r="167" spans="1:14" s="67" customFormat="1" x14ac:dyDescent="0.25">
      <c r="A167" s="143"/>
      <c r="B167" s="138" t="s">
        <v>323</v>
      </c>
      <c r="C167" s="260"/>
      <c r="D167" s="119"/>
      <c r="E167" s="119"/>
      <c r="F167" s="126">
        <v>700</v>
      </c>
      <c r="G167" s="119"/>
      <c r="H167" s="114"/>
      <c r="K167" s="364"/>
      <c r="L167" s="202"/>
      <c r="N167" s="358"/>
    </row>
    <row r="168" spans="1:14" x14ac:dyDescent="0.25">
      <c r="A168" s="370">
        <v>9231</v>
      </c>
      <c r="B168" s="371" t="s">
        <v>55</v>
      </c>
      <c r="C168" s="372"/>
      <c r="D168" s="373">
        <v>955.6</v>
      </c>
      <c r="E168" s="374"/>
      <c r="F168" s="375"/>
      <c r="G168" s="376"/>
      <c r="H168" s="377"/>
    </row>
    <row r="169" spans="1:14" x14ac:dyDescent="0.25">
      <c r="A169" s="143"/>
      <c r="B169" s="140" t="s">
        <v>161</v>
      </c>
      <c r="C169" s="378">
        <v>2543.2199999999998</v>
      </c>
      <c r="D169" s="119">
        <v>955.6</v>
      </c>
      <c r="E169" s="119">
        <v>8428.42</v>
      </c>
      <c r="F169" s="151">
        <v>8428.42</v>
      </c>
      <c r="G169" s="151">
        <f>F169/C169*100</f>
        <v>331.40742837819778</v>
      </c>
      <c r="H169" s="152">
        <f>F169/E169*100</f>
        <v>100</v>
      </c>
    </row>
    <row r="170" spans="1:14" x14ac:dyDescent="0.25">
      <c r="A170" s="143"/>
      <c r="B170" s="140" t="s">
        <v>279</v>
      </c>
      <c r="C170" s="378">
        <v>2543.2199999999998</v>
      </c>
      <c r="D170" s="119">
        <v>955.6</v>
      </c>
      <c r="E170" s="119">
        <v>8428.42</v>
      </c>
      <c r="F170" s="151">
        <v>8428.42</v>
      </c>
      <c r="G170" s="151">
        <f t="shared" ref="G170:G172" si="6">F170/C170*100</f>
        <v>331.40742837819778</v>
      </c>
      <c r="H170" s="152">
        <f>F170/E170*100</f>
        <v>100</v>
      </c>
    </row>
    <row r="171" spans="1:14" s="67" customFormat="1" ht="26.25" x14ac:dyDescent="0.25">
      <c r="A171" s="143"/>
      <c r="B171" s="140" t="s">
        <v>227</v>
      </c>
      <c r="C171" s="378">
        <v>2543.2199999999998</v>
      </c>
      <c r="D171" s="119"/>
      <c r="E171" s="119"/>
      <c r="F171" s="151">
        <v>0</v>
      </c>
      <c r="G171" s="151">
        <f t="shared" si="6"/>
        <v>0</v>
      </c>
      <c r="H171" s="152"/>
      <c r="K171" s="364"/>
      <c r="L171" s="202"/>
      <c r="N171" s="358"/>
    </row>
    <row r="172" spans="1:14" ht="26.25" x14ac:dyDescent="0.25">
      <c r="A172" s="143"/>
      <c r="B172" s="168" t="s">
        <v>305</v>
      </c>
      <c r="C172" s="260">
        <v>2543.2199999999998</v>
      </c>
      <c r="D172" s="119"/>
      <c r="E172" s="119"/>
      <c r="F172" s="126">
        <v>0</v>
      </c>
      <c r="G172" s="151">
        <f t="shared" si="6"/>
        <v>0</v>
      </c>
      <c r="H172" s="152"/>
    </row>
    <row r="173" spans="1:14" s="67" customFormat="1" ht="26.25" x14ac:dyDescent="0.25">
      <c r="A173" s="143"/>
      <c r="B173" s="168" t="s">
        <v>302</v>
      </c>
      <c r="C173" s="260">
        <v>0</v>
      </c>
      <c r="D173" s="119"/>
      <c r="E173" s="119"/>
      <c r="F173" s="126">
        <v>0</v>
      </c>
      <c r="G173" s="151">
        <v>0</v>
      </c>
      <c r="H173" s="152"/>
      <c r="K173" s="364"/>
      <c r="L173" s="202"/>
      <c r="N173" s="358"/>
    </row>
    <row r="174" spans="1:14" s="67" customFormat="1" x14ac:dyDescent="0.25">
      <c r="A174" s="143"/>
      <c r="B174" s="140" t="s">
        <v>216</v>
      </c>
      <c r="C174" s="260">
        <v>0</v>
      </c>
      <c r="D174" s="119"/>
      <c r="E174" s="119"/>
      <c r="F174" s="119">
        <f>F175+F176+F177</f>
        <v>8428.42</v>
      </c>
      <c r="G174" s="151">
        <v>0</v>
      </c>
      <c r="H174" s="152"/>
      <c r="K174" s="364"/>
      <c r="L174" s="202"/>
      <c r="N174" s="358"/>
    </row>
    <row r="175" spans="1:14" s="67" customFormat="1" ht="26.25" x14ac:dyDescent="0.25">
      <c r="A175" s="143"/>
      <c r="B175" s="168" t="s">
        <v>173</v>
      </c>
      <c r="C175" s="260">
        <v>0</v>
      </c>
      <c r="D175" s="119"/>
      <c r="E175" s="119"/>
      <c r="F175" s="126">
        <v>3383.6</v>
      </c>
      <c r="G175" s="151">
        <v>0</v>
      </c>
      <c r="H175" s="152"/>
      <c r="K175" s="364"/>
      <c r="L175" s="202"/>
      <c r="N175" s="358"/>
    </row>
    <row r="176" spans="1:14" s="67" customFormat="1" x14ac:dyDescent="0.25">
      <c r="A176" s="128"/>
      <c r="B176" s="124" t="s">
        <v>220</v>
      </c>
      <c r="C176" s="252">
        <v>0</v>
      </c>
      <c r="D176" s="125"/>
      <c r="E176" s="126"/>
      <c r="F176" s="126">
        <v>1980</v>
      </c>
      <c r="G176" s="151">
        <v>0</v>
      </c>
      <c r="H176" s="114"/>
      <c r="K176" s="364"/>
      <c r="L176" s="202"/>
      <c r="N176" s="358"/>
    </row>
    <row r="177" spans="1:14" s="67" customFormat="1" x14ac:dyDescent="0.25">
      <c r="A177" s="128"/>
      <c r="B177" s="124" t="s">
        <v>181</v>
      </c>
      <c r="C177" s="252">
        <v>0</v>
      </c>
      <c r="D177" s="125"/>
      <c r="E177" s="126"/>
      <c r="F177" s="126">
        <v>3064.82</v>
      </c>
      <c r="G177" s="209">
        <v>0</v>
      </c>
      <c r="H177" s="114"/>
      <c r="K177" s="364"/>
      <c r="L177" s="202"/>
      <c r="N177" s="358"/>
    </row>
    <row r="178" spans="1:14" s="67" customFormat="1" x14ac:dyDescent="0.25">
      <c r="A178" s="143"/>
      <c r="B178" s="140" t="s">
        <v>296</v>
      </c>
      <c r="C178" s="260">
        <v>0</v>
      </c>
      <c r="D178" s="119"/>
      <c r="E178" s="119"/>
      <c r="F178" s="119">
        <v>0</v>
      </c>
      <c r="G178" s="151">
        <v>0</v>
      </c>
      <c r="H178" s="152"/>
      <c r="K178" s="364"/>
      <c r="L178" s="202"/>
      <c r="N178" s="358"/>
    </row>
    <row r="179" spans="1:14" s="67" customFormat="1" x14ac:dyDescent="0.25">
      <c r="A179" s="143"/>
      <c r="B179" s="168" t="s">
        <v>303</v>
      </c>
      <c r="C179" s="260">
        <v>0</v>
      </c>
      <c r="D179" s="119"/>
      <c r="E179" s="119"/>
      <c r="F179" s="126">
        <v>0</v>
      </c>
      <c r="G179" s="151">
        <v>0</v>
      </c>
      <c r="H179" s="152"/>
      <c r="K179" s="364"/>
      <c r="L179" s="202"/>
      <c r="N179" s="358"/>
    </row>
    <row r="180" spans="1:14" ht="27" thickBot="1" x14ac:dyDescent="0.3">
      <c r="A180" s="271" t="s">
        <v>244</v>
      </c>
      <c r="B180" s="272" t="s">
        <v>245</v>
      </c>
      <c r="C180" s="273"/>
      <c r="D180" s="274"/>
      <c r="E180" s="275"/>
      <c r="F180" s="275"/>
      <c r="G180" s="310"/>
      <c r="H180" s="276"/>
    </row>
    <row r="181" spans="1:14" s="202" customFormat="1" x14ac:dyDescent="0.25">
      <c r="A181" s="212">
        <v>31</v>
      </c>
      <c r="B181" s="116" t="s">
        <v>51</v>
      </c>
      <c r="C181" s="256"/>
      <c r="D181" s="118"/>
      <c r="E181" s="142"/>
      <c r="F181" s="142"/>
      <c r="G181" s="142"/>
      <c r="H181" s="209"/>
      <c r="K181" s="365"/>
      <c r="N181" s="359"/>
    </row>
    <row r="182" spans="1:14" ht="26.25" x14ac:dyDescent="0.25">
      <c r="A182" s="128"/>
      <c r="B182" s="117" t="s">
        <v>275</v>
      </c>
      <c r="C182" s="247">
        <v>6349.95</v>
      </c>
      <c r="D182" s="122">
        <v>9051.7000000000007</v>
      </c>
      <c r="E182" s="119">
        <v>6280</v>
      </c>
      <c r="F182" s="119">
        <f>F183</f>
        <v>2276.9299999999998</v>
      </c>
      <c r="G182" s="119">
        <f>F182/C182*100</f>
        <v>35.857447696438555</v>
      </c>
      <c r="H182" s="114">
        <f>F182/E182*100</f>
        <v>36.256847133757958</v>
      </c>
    </row>
    <row r="183" spans="1:14" ht="39" x14ac:dyDescent="0.25">
      <c r="A183" s="128"/>
      <c r="B183" s="121" t="s">
        <v>276</v>
      </c>
      <c r="C183" s="248">
        <v>6349.95</v>
      </c>
      <c r="D183" s="122">
        <v>9051.7000000000007</v>
      </c>
      <c r="E183" s="119">
        <v>6280</v>
      </c>
      <c r="F183" s="119">
        <f>F184+F190</f>
        <v>2276.9299999999998</v>
      </c>
      <c r="G183" s="119">
        <f t="shared" ref="G183:G195" si="7">F183/C183*100</f>
        <v>35.857447696438555</v>
      </c>
      <c r="H183" s="114">
        <f>F183/E183*100</f>
        <v>36.256847133757958</v>
      </c>
    </row>
    <row r="184" spans="1:14" x14ac:dyDescent="0.25">
      <c r="A184" s="147"/>
      <c r="B184" s="121" t="s">
        <v>283</v>
      </c>
      <c r="C184" s="248">
        <v>6023.04</v>
      </c>
      <c r="D184" s="122"/>
      <c r="E184" s="119"/>
      <c r="F184" s="119">
        <f>F185+F189</f>
        <v>1287.5899999999997</v>
      </c>
      <c r="G184" s="119">
        <f t="shared" si="7"/>
        <v>21.377742800977575</v>
      </c>
      <c r="H184" s="114"/>
    </row>
    <row r="185" spans="1:14" ht="26.25" x14ac:dyDescent="0.25">
      <c r="A185" s="128"/>
      <c r="B185" s="124" t="s">
        <v>191</v>
      </c>
      <c r="C185" s="252">
        <v>2366.6</v>
      </c>
      <c r="D185" s="122"/>
      <c r="E185" s="119"/>
      <c r="F185" s="126">
        <f>6265-4489.56-1000</f>
        <v>775.4399999999996</v>
      </c>
      <c r="G185" s="119">
        <f t="shared" si="7"/>
        <v>32.765993408265004</v>
      </c>
      <c r="H185" s="114"/>
    </row>
    <row r="186" spans="1:14" x14ac:dyDescent="0.25">
      <c r="A186" s="128"/>
      <c r="B186" s="124" t="s">
        <v>246</v>
      </c>
      <c r="C186" s="252">
        <v>277.27999999999997</v>
      </c>
      <c r="D186" s="122"/>
      <c r="E186" s="119"/>
      <c r="F186" s="126">
        <v>0</v>
      </c>
      <c r="G186" s="119">
        <f t="shared" si="7"/>
        <v>0</v>
      </c>
      <c r="H186" s="114"/>
    </row>
    <row r="187" spans="1:14" ht="26.25" x14ac:dyDescent="0.25">
      <c r="A187" s="128"/>
      <c r="B187" s="124" t="s">
        <v>247</v>
      </c>
      <c r="C187" s="252">
        <v>900.24</v>
      </c>
      <c r="D187" s="122"/>
      <c r="E187" s="119"/>
      <c r="F187" s="126">
        <v>0</v>
      </c>
      <c r="G187" s="119">
        <v>0</v>
      </c>
      <c r="H187" s="114"/>
    </row>
    <row r="188" spans="1:14" s="67" customFormat="1" ht="26.25" x14ac:dyDescent="0.25">
      <c r="A188" s="128"/>
      <c r="B188" s="124" t="s">
        <v>248</v>
      </c>
      <c r="C188" s="252">
        <v>0</v>
      </c>
      <c r="D188" s="122"/>
      <c r="E188" s="119"/>
      <c r="F188" s="126">
        <v>0</v>
      </c>
      <c r="G188" s="119">
        <v>0</v>
      </c>
      <c r="H188" s="114"/>
      <c r="K188" s="364"/>
      <c r="L188" s="202"/>
      <c r="N188" s="358"/>
    </row>
    <row r="189" spans="1:14" ht="26.25" x14ac:dyDescent="0.25">
      <c r="A189" s="123"/>
      <c r="B189" s="124" t="s">
        <v>192</v>
      </c>
      <c r="C189" s="252">
        <v>2478.92</v>
      </c>
      <c r="D189" s="122"/>
      <c r="E189" s="119"/>
      <c r="F189" s="126">
        <f>1512.15-1000</f>
        <v>512.15000000000009</v>
      </c>
      <c r="G189" s="119">
        <f t="shared" si="7"/>
        <v>20.660206864279608</v>
      </c>
      <c r="H189" s="114"/>
    </row>
    <row r="190" spans="1:14" s="67" customFormat="1" x14ac:dyDescent="0.25">
      <c r="A190" s="123"/>
      <c r="B190" s="121" t="s">
        <v>269</v>
      </c>
      <c r="C190" s="248">
        <v>326.91000000000003</v>
      </c>
      <c r="D190" s="122"/>
      <c r="E190" s="119"/>
      <c r="F190" s="119">
        <v>989.34</v>
      </c>
      <c r="G190" s="119">
        <f t="shared" si="7"/>
        <v>302.63375240891986</v>
      </c>
      <c r="H190" s="114"/>
      <c r="K190" s="364"/>
      <c r="L190" s="202"/>
      <c r="N190" s="358"/>
    </row>
    <row r="191" spans="1:14" x14ac:dyDescent="0.25">
      <c r="A191" s="128"/>
      <c r="B191" s="124" t="s">
        <v>193</v>
      </c>
      <c r="C191" s="252">
        <v>326.91000000000003</v>
      </c>
      <c r="D191" s="122"/>
      <c r="E191" s="119"/>
      <c r="F191" s="126">
        <f>2989.34-2000</f>
        <v>989.34000000000015</v>
      </c>
      <c r="G191" s="119">
        <f t="shared" si="7"/>
        <v>302.63375240891992</v>
      </c>
      <c r="H191" s="114"/>
    </row>
    <row r="192" spans="1:14" s="202" customFormat="1" x14ac:dyDescent="0.25">
      <c r="A192" s="130">
        <v>57</v>
      </c>
      <c r="B192" s="117" t="s">
        <v>48</v>
      </c>
      <c r="C192" s="247"/>
      <c r="D192" s="213"/>
      <c r="E192" s="119"/>
      <c r="F192" s="119"/>
      <c r="G192" s="119"/>
      <c r="H192" s="214"/>
      <c r="K192" s="365"/>
      <c r="N192" s="359"/>
    </row>
    <row r="193" spans="1:14" ht="26.25" x14ac:dyDescent="0.25">
      <c r="A193" s="123"/>
      <c r="B193" s="146" t="s">
        <v>275</v>
      </c>
      <c r="C193" s="257">
        <v>4372.82</v>
      </c>
      <c r="D193" s="122">
        <v>7697.92</v>
      </c>
      <c r="E193" s="119">
        <v>5484.02</v>
      </c>
      <c r="F193" s="119">
        <v>5052.42</v>
      </c>
      <c r="G193" s="119">
        <f t="shared" si="7"/>
        <v>115.54145837240041</v>
      </c>
      <c r="H193" s="114">
        <f>F193/E193*100</f>
        <v>92.129860941426173</v>
      </c>
    </row>
    <row r="194" spans="1:14" ht="39" x14ac:dyDescent="0.25">
      <c r="A194" s="123"/>
      <c r="B194" s="146" t="s">
        <v>276</v>
      </c>
      <c r="C194" s="257">
        <v>4732.82</v>
      </c>
      <c r="D194" s="122">
        <v>7697.92</v>
      </c>
      <c r="E194" s="119">
        <v>5484.02</v>
      </c>
      <c r="F194" s="119">
        <v>5052.42</v>
      </c>
      <c r="G194" s="119">
        <f t="shared" si="7"/>
        <v>106.75284502685503</v>
      </c>
      <c r="H194" s="114">
        <f>F194/E194*100</f>
        <v>92.129860941426173</v>
      </c>
    </row>
    <row r="195" spans="1:14" s="67" customFormat="1" x14ac:dyDescent="0.25">
      <c r="A195" s="123"/>
      <c r="B195" s="140" t="s">
        <v>268</v>
      </c>
      <c r="C195" s="257">
        <v>583.58000000000004</v>
      </c>
      <c r="D195" s="122"/>
      <c r="E195" s="119"/>
      <c r="F195" s="119">
        <v>998.75</v>
      </c>
      <c r="G195" s="119">
        <f t="shared" si="7"/>
        <v>171.14191713218409</v>
      </c>
      <c r="H195" s="114"/>
      <c r="K195" s="364"/>
      <c r="L195" s="202"/>
      <c r="N195" s="358"/>
    </row>
    <row r="196" spans="1:14" s="343" customFormat="1" ht="26.25" x14ac:dyDescent="0.25">
      <c r="A196" s="123"/>
      <c r="B196" s="168" t="s">
        <v>317</v>
      </c>
      <c r="C196" s="268">
        <v>0</v>
      </c>
      <c r="D196" s="125"/>
      <c r="E196" s="126"/>
      <c r="F196" s="126">
        <v>998.75</v>
      </c>
      <c r="G196" s="119">
        <v>0</v>
      </c>
      <c r="H196" s="127"/>
      <c r="K196" s="366"/>
      <c r="L196" s="361"/>
      <c r="N196" s="358"/>
    </row>
    <row r="197" spans="1:14" ht="26.25" x14ac:dyDescent="0.25">
      <c r="A197" s="123"/>
      <c r="B197" s="190" t="s">
        <v>248</v>
      </c>
      <c r="C197" s="258">
        <v>583.58000000000004</v>
      </c>
      <c r="D197" s="125"/>
      <c r="E197" s="126"/>
      <c r="F197" s="126">
        <v>0</v>
      </c>
      <c r="G197" s="119">
        <v>0</v>
      </c>
      <c r="H197" s="114"/>
    </row>
    <row r="198" spans="1:14" s="67" customFormat="1" x14ac:dyDescent="0.25">
      <c r="A198" s="187"/>
      <c r="B198" s="133" t="s">
        <v>269</v>
      </c>
      <c r="C198" s="254">
        <v>4194.24</v>
      </c>
      <c r="D198" s="186"/>
      <c r="E198" s="148"/>
      <c r="F198" s="135">
        <v>4053.67</v>
      </c>
      <c r="G198" s="135">
        <v>0</v>
      </c>
      <c r="H198" s="114"/>
      <c r="K198" s="364"/>
      <c r="L198" s="202"/>
      <c r="N198" s="358"/>
    </row>
    <row r="199" spans="1:14" x14ac:dyDescent="0.25">
      <c r="A199" s="128"/>
      <c r="B199" s="138" t="s">
        <v>193</v>
      </c>
      <c r="C199" s="260">
        <v>4194.24</v>
      </c>
      <c r="D199" s="126"/>
      <c r="E199" s="126"/>
      <c r="F199" s="126">
        <v>4053.67</v>
      </c>
      <c r="G199" s="119">
        <v>0</v>
      </c>
      <c r="H199" s="114"/>
    </row>
    <row r="200" spans="1:14" s="202" customFormat="1" ht="18" customHeight="1" x14ac:dyDescent="0.25">
      <c r="A200" s="212">
        <v>6103</v>
      </c>
      <c r="B200" s="204" t="s">
        <v>56</v>
      </c>
      <c r="C200" s="251"/>
      <c r="D200" s="206"/>
      <c r="E200" s="209"/>
      <c r="F200" s="209"/>
      <c r="G200" s="209"/>
      <c r="H200" s="209"/>
      <c r="K200" s="365"/>
      <c r="N200" s="359"/>
    </row>
    <row r="201" spans="1:14" s="67" customFormat="1" ht="30" customHeight="1" x14ac:dyDescent="0.25">
      <c r="A201" s="131"/>
      <c r="B201" s="117" t="s">
        <v>275</v>
      </c>
      <c r="C201" s="247">
        <v>0</v>
      </c>
      <c r="D201" s="189">
        <f>2591.02+8026.81</f>
        <v>10617.83</v>
      </c>
      <c r="E201" s="151">
        <v>5131.28</v>
      </c>
      <c r="F201" s="119">
        <v>5131.28</v>
      </c>
      <c r="G201" s="119">
        <v>0</v>
      </c>
      <c r="H201" s="114">
        <f>F201/E201*100</f>
        <v>100</v>
      </c>
      <c r="K201" s="364"/>
      <c r="L201" s="202"/>
      <c r="N201" s="358"/>
    </row>
    <row r="202" spans="1:14" s="67" customFormat="1" ht="38.25" customHeight="1" x14ac:dyDescent="0.25">
      <c r="A202" s="128"/>
      <c r="B202" s="121" t="s">
        <v>276</v>
      </c>
      <c r="C202" s="248">
        <v>0</v>
      </c>
      <c r="D202" s="189">
        <f>2591.02+8026.81</f>
        <v>10617.83</v>
      </c>
      <c r="E202" s="151">
        <v>0</v>
      </c>
      <c r="F202" s="119">
        <v>5131.28</v>
      </c>
      <c r="G202" s="119">
        <v>0</v>
      </c>
      <c r="H202" s="114">
        <v>0</v>
      </c>
      <c r="K202" s="364"/>
      <c r="L202" s="202"/>
      <c r="N202" s="358"/>
    </row>
    <row r="203" spans="1:14" s="67" customFormat="1" ht="24" customHeight="1" x14ac:dyDescent="0.25">
      <c r="A203" s="128"/>
      <c r="B203" s="121" t="s">
        <v>277</v>
      </c>
      <c r="C203" s="248">
        <v>0</v>
      </c>
      <c r="D203" s="122"/>
      <c r="E203" s="119"/>
      <c r="F203" s="119">
        <f>F204+F205+F206</f>
        <v>5131.28</v>
      </c>
      <c r="G203" s="119">
        <v>0</v>
      </c>
      <c r="H203" s="114"/>
      <c r="K203" s="364"/>
      <c r="L203" s="202"/>
      <c r="N203" s="358"/>
    </row>
    <row r="204" spans="1:14" s="67" customFormat="1" ht="27" customHeight="1" x14ac:dyDescent="0.25">
      <c r="A204" s="128"/>
      <c r="B204" s="124" t="s">
        <v>191</v>
      </c>
      <c r="C204" s="252">
        <v>0</v>
      </c>
      <c r="D204" s="125"/>
      <c r="E204" s="126"/>
      <c r="F204" s="126">
        <v>2592.5</v>
      </c>
      <c r="G204" s="126">
        <v>0</v>
      </c>
      <c r="H204" s="127"/>
      <c r="K204" s="364"/>
      <c r="L204" s="202"/>
      <c r="N204" s="358"/>
    </row>
    <row r="205" spans="1:14" s="67" customFormat="1" ht="26.25" customHeight="1" x14ac:dyDescent="0.25">
      <c r="A205" s="128"/>
      <c r="B205" s="124" t="s">
        <v>325</v>
      </c>
      <c r="C205" s="252">
        <v>0</v>
      </c>
      <c r="D205" s="125"/>
      <c r="E205" s="126"/>
      <c r="F205" s="126">
        <v>2000</v>
      </c>
      <c r="G205" s="126">
        <v>0</v>
      </c>
      <c r="H205" s="127"/>
      <c r="K205" s="364"/>
      <c r="L205" s="202"/>
      <c r="N205" s="358"/>
    </row>
    <row r="206" spans="1:14" s="67" customFormat="1" ht="21" customHeight="1" x14ac:dyDescent="0.25">
      <c r="A206" s="128"/>
      <c r="B206" s="124" t="s">
        <v>193</v>
      </c>
      <c r="C206" s="252">
        <v>0</v>
      </c>
      <c r="D206" s="125"/>
      <c r="E206" s="126"/>
      <c r="F206" s="126">
        <v>538.78</v>
      </c>
      <c r="G206" s="126">
        <v>0</v>
      </c>
      <c r="H206" s="127"/>
      <c r="K206" s="364"/>
      <c r="L206" s="202"/>
      <c r="N206" s="358"/>
    </row>
    <row r="207" spans="1:14" x14ac:dyDescent="0.25">
      <c r="A207" s="154">
        <v>9231</v>
      </c>
      <c r="B207" s="155" t="s">
        <v>60</v>
      </c>
      <c r="C207" s="261"/>
      <c r="D207" s="156"/>
      <c r="E207" s="112"/>
      <c r="F207" s="270"/>
      <c r="G207" s="270"/>
      <c r="H207" s="170"/>
    </row>
    <row r="208" spans="1:14" ht="26.25" x14ac:dyDescent="0.25">
      <c r="A208" s="130"/>
      <c r="B208" s="140" t="s">
        <v>275</v>
      </c>
      <c r="C208" s="257">
        <v>10172.9</v>
      </c>
      <c r="D208" s="219">
        <v>3822.42</v>
      </c>
      <c r="E208" s="119">
        <v>11554.38</v>
      </c>
      <c r="F208" s="151">
        <f>2000+4489.56+1000+1000</f>
        <v>8489.5600000000013</v>
      </c>
      <c r="G208" s="151">
        <f>F208/C208*100</f>
        <v>83.452702769121899</v>
      </c>
      <c r="H208" s="152">
        <f>F208/E208*100</f>
        <v>73.474820803885649</v>
      </c>
    </row>
    <row r="209" spans="1:14" ht="39" x14ac:dyDescent="0.25">
      <c r="A209" s="130"/>
      <c r="B209" s="140" t="s">
        <v>276</v>
      </c>
      <c r="C209" s="257">
        <v>10172.9</v>
      </c>
      <c r="D209" s="219">
        <v>3822.42</v>
      </c>
      <c r="E209" s="119">
        <v>11554.38</v>
      </c>
      <c r="F209" s="119">
        <v>8489.56</v>
      </c>
      <c r="G209" s="151">
        <f t="shared" ref="G209:G213" si="8">F209/C209*100</f>
        <v>83.452702769121885</v>
      </c>
      <c r="H209" s="152">
        <f>F209/E209*100</f>
        <v>73.474820803885635</v>
      </c>
    </row>
    <row r="210" spans="1:14" ht="26.25" x14ac:dyDescent="0.25">
      <c r="A210" s="175"/>
      <c r="B210" s="158" t="s">
        <v>249</v>
      </c>
      <c r="C210" s="262">
        <v>10172.9</v>
      </c>
      <c r="D210" s="220"/>
      <c r="E210" s="148"/>
      <c r="F210" s="216">
        <v>1000</v>
      </c>
      <c r="G210" s="157">
        <f t="shared" si="8"/>
        <v>9.8300386320518243</v>
      </c>
      <c r="H210" s="136"/>
    </row>
    <row r="211" spans="1:14" s="67" customFormat="1" ht="26.25" x14ac:dyDescent="0.25">
      <c r="A211" s="123"/>
      <c r="B211" s="124" t="s">
        <v>192</v>
      </c>
      <c r="C211" s="252">
        <v>2478.92</v>
      </c>
      <c r="D211" s="122"/>
      <c r="E211" s="119"/>
      <c r="F211" s="126">
        <v>1000</v>
      </c>
      <c r="G211" s="119">
        <f t="shared" si="8"/>
        <v>40.34014812902393</v>
      </c>
      <c r="H211" s="114"/>
      <c r="K211" s="364"/>
      <c r="L211" s="202"/>
      <c r="N211" s="358"/>
    </row>
    <row r="212" spans="1:14" s="67" customFormat="1" x14ac:dyDescent="0.25">
      <c r="A212" s="123"/>
      <c r="B212" s="121" t="s">
        <v>269</v>
      </c>
      <c r="C212" s="248">
        <v>326.91000000000003</v>
      </c>
      <c r="D212" s="122"/>
      <c r="E212" s="119"/>
      <c r="F212" s="119">
        <v>2000</v>
      </c>
      <c r="G212" s="119">
        <f t="shared" si="8"/>
        <v>611.7891774494509</v>
      </c>
      <c r="H212" s="114"/>
      <c r="K212" s="364"/>
      <c r="L212" s="202"/>
      <c r="N212" s="358"/>
    </row>
    <row r="213" spans="1:14" s="67" customFormat="1" ht="15.75" thickBot="1" x14ac:dyDescent="0.3">
      <c r="A213" s="128"/>
      <c r="B213" s="124" t="s">
        <v>193</v>
      </c>
      <c r="C213" s="252">
        <v>326.91000000000003</v>
      </c>
      <c r="D213" s="122"/>
      <c r="E213" s="119"/>
      <c r="F213" s="126">
        <v>2000</v>
      </c>
      <c r="G213" s="119">
        <f t="shared" si="8"/>
        <v>611.7891774494509</v>
      </c>
      <c r="H213" s="114"/>
      <c r="K213" s="364"/>
      <c r="L213" s="202"/>
      <c r="N213" s="358"/>
    </row>
    <row r="214" spans="1:14" ht="27" thickBot="1" x14ac:dyDescent="0.3">
      <c r="A214" s="178" t="s">
        <v>59</v>
      </c>
      <c r="B214" s="179" t="s">
        <v>35</v>
      </c>
      <c r="C214" s="263"/>
      <c r="D214" s="221"/>
      <c r="E214" s="320"/>
      <c r="F214" s="184"/>
      <c r="G214" s="309"/>
      <c r="H214" s="180"/>
    </row>
    <row r="215" spans="1:14" x14ac:dyDescent="0.25">
      <c r="A215" s="109" t="s">
        <v>250</v>
      </c>
      <c r="B215" s="110" t="s">
        <v>251</v>
      </c>
      <c r="C215" s="264"/>
      <c r="D215" s="111"/>
      <c r="E215" s="176"/>
      <c r="F215" s="176"/>
      <c r="G215" s="176"/>
      <c r="H215" s="177"/>
    </row>
    <row r="216" spans="1:14" s="202" customFormat="1" x14ac:dyDescent="0.25">
      <c r="A216" s="159">
        <v>11</v>
      </c>
      <c r="B216" s="117" t="s">
        <v>11</v>
      </c>
      <c r="C216" s="247"/>
      <c r="D216" s="122"/>
      <c r="E216" s="142"/>
      <c r="F216" s="119"/>
      <c r="G216" s="119"/>
      <c r="H216" s="114"/>
      <c r="K216" s="365"/>
      <c r="N216" s="359"/>
    </row>
    <row r="217" spans="1:14" x14ac:dyDescent="0.25">
      <c r="A217" s="159"/>
      <c r="B217" s="117" t="s">
        <v>238</v>
      </c>
      <c r="C217" s="247">
        <v>74127.899999999994</v>
      </c>
      <c r="D217" s="122">
        <v>62021.37</v>
      </c>
      <c r="E217" s="142">
        <v>122600</v>
      </c>
      <c r="F217" s="119">
        <f>F218+F225</f>
        <v>121299.6</v>
      </c>
      <c r="G217" s="119">
        <f t="shared" ref="G217:G227" si="9">F217/C217*100</f>
        <v>163.63555422452276</v>
      </c>
      <c r="H217" s="114">
        <f>F217/E217*100</f>
        <v>98.939314845024469</v>
      </c>
    </row>
    <row r="218" spans="1:14" x14ac:dyDescent="0.25">
      <c r="A218" s="147"/>
      <c r="B218" s="117" t="s">
        <v>280</v>
      </c>
      <c r="C218" s="247">
        <v>71847.87</v>
      </c>
      <c r="D218" s="122">
        <v>60136.25</v>
      </c>
      <c r="E218" s="142">
        <f>100500+4000+16500</f>
        <v>121000</v>
      </c>
      <c r="F218" s="119">
        <f>F219+F221+F223</f>
        <v>119799</v>
      </c>
      <c r="G218" s="119">
        <f t="shared" si="9"/>
        <v>166.73980731787873</v>
      </c>
      <c r="H218" s="114">
        <f>F218/E218*100</f>
        <v>99.007438016528923</v>
      </c>
      <c r="J218" s="200"/>
    </row>
    <row r="219" spans="1:14" x14ac:dyDescent="0.25">
      <c r="A219" s="128"/>
      <c r="B219" s="121" t="s">
        <v>197</v>
      </c>
      <c r="C219" s="248">
        <v>56892.53</v>
      </c>
      <c r="D219" s="122"/>
      <c r="E219" s="119"/>
      <c r="F219" s="119">
        <v>99655.78</v>
      </c>
      <c r="G219" s="126">
        <f t="shared" si="9"/>
        <v>175.16496453928136</v>
      </c>
      <c r="H219" s="114"/>
    </row>
    <row r="220" spans="1:14" x14ac:dyDescent="0.25">
      <c r="A220" s="123"/>
      <c r="B220" s="124" t="s">
        <v>198</v>
      </c>
      <c r="C220" s="252">
        <v>56892.53</v>
      </c>
      <c r="D220" s="122"/>
      <c r="E220" s="119"/>
      <c r="F220" s="126">
        <v>99655.78</v>
      </c>
      <c r="G220" s="126">
        <f t="shared" si="9"/>
        <v>175.16496453928136</v>
      </c>
      <c r="H220" s="114"/>
      <c r="J220" s="35"/>
      <c r="L220" s="238"/>
    </row>
    <row r="221" spans="1:14" ht="26.25" x14ac:dyDescent="0.25">
      <c r="A221" s="128"/>
      <c r="B221" s="121" t="s">
        <v>199</v>
      </c>
      <c r="C221" s="248">
        <v>5568.05</v>
      </c>
      <c r="D221" s="122"/>
      <c r="E221" s="119"/>
      <c r="F221" s="119">
        <v>3700</v>
      </c>
      <c r="G221" s="119">
        <f t="shared" si="9"/>
        <v>66.450552706962043</v>
      </c>
      <c r="H221" s="114"/>
    </row>
    <row r="222" spans="1:14" ht="26.25" x14ac:dyDescent="0.25">
      <c r="A222" s="123"/>
      <c r="B222" s="124" t="s">
        <v>200</v>
      </c>
      <c r="C222" s="252">
        <v>5568.05</v>
      </c>
      <c r="D222" s="122"/>
      <c r="E222" s="119"/>
      <c r="F222" s="126">
        <f>600+1200+400+1500</f>
        <v>3700</v>
      </c>
      <c r="G222" s="126">
        <f t="shared" si="9"/>
        <v>66.450552706962043</v>
      </c>
      <c r="H222" s="114"/>
      <c r="J222" s="35"/>
    </row>
    <row r="223" spans="1:14" ht="39" x14ac:dyDescent="0.25">
      <c r="A223" s="128"/>
      <c r="B223" s="121" t="s">
        <v>252</v>
      </c>
      <c r="C223" s="248">
        <v>9387.2900000000009</v>
      </c>
      <c r="D223" s="122"/>
      <c r="E223" s="119"/>
      <c r="F223" s="119">
        <f>16443.22</f>
        <v>16443.22</v>
      </c>
      <c r="G223" s="119">
        <f t="shared" si="9"/>
        <v>175.16471739980335</v>
      </c>
      <c r="H223" s="114"/>
    </row>
    <row r="224" spans="1:14" ht="39" x14ac:dyDescent="0.25">
      <c r="A224" s="128"/>
      <c r="B224" s="124" t="s">
        <v>253</v>
      </c>
      <c r="C224" s="252">
        <v>9387.2900000000009</v>
      </c>
      <c r="D224" s="122"/>
      <c r="E224" s="119"/>
      <c r="F224" s="126">
        <v>16443.32</v>
      </c>
      <c r="G224" s="126">
        <f t="shared" si="9"/>
        <v>175.16578266997183</v>
      </c>
      <c r="H224" s="114"/>
    </row>
    <row r="225" spans="1:14" x14ac:dyDescent="0.25">
      <c r="A225" s="131"/>
      <c r="B225" s="121" t="s">
        <v>203</v>
      </c>
      <c r="C225" s="248">
        <v>2280.0300000000002</v>
      </c>
      <c r="D225" s="122">
        <v>1858.12</v>
      </c>
      <c r="E225" s="119">
        <v>1600</v>
      </c>
      <c r="F225" s="119">
        <v>1500.6</v>
      </c>
      <c r="G225" s="126">
        <f t="shared" si="9"/>
        <v>65.81492348784883</v>
      </c>
      <c r="H225" s="114">
        <f>F225/E225*100</f>
        <v>93.787499999999994</v>
      </c>
      <c r="L225" s="238"/>
    </row>
    <row r="226" spans="1:14" ht="26.25" x14ac:dyDescent="0.25">
      <c r="A226" s="131"/>
      <c r="B226" s="121" t="s">
        <v>204</v>
      </c>
      <c r="C226" s="248">
        <v>2280.0300000000002</v>
      </c>
      <c r="D226" s="122"/>
      <c r="E226" s="119"/>
      <c r="F226" s="126">
        <v>1500.6</v>
      </c>
      <c r="G226" s="126">
        <f t="shared" si="9"/>
        <v>65.81492348784883</v>
      </c>
      <c r="H226" s="114"/>
    </row>
    <row r="227" spans="1:14" ht="15.75" thickBot="1" x14ac:dyDescent="0.3">
      <c r="A227" s="137"/>
      <c r="B227" s="149" t="s">
        <v>205</v>
      </c>
      <c r="C227" s="253">
        <v>2280.0300000000002</v>
      </c>
      <c r="D227" s="134"/>
      <c r="E227" s="135"/>
      <c r="F227" s="148">
        <v>1500.6</v>
      </c>
      <c r="G227" s="126">
        <f t="shared" si="9"/>
        <v>65.81492348784883</v>
      </c>
      <c r="H227" s="153"/>
    </row>
    <row r="228" spans="1:14" ht="27" thickBot="1" x14ac:dyDescent="0.3">
      <c r="A228" s="181" t="s">
        <v>37</v>
      </c>
      <c r="B228" s="179" t="s">
        <v>36</v>
      </c>
      <c r="C228" s="321"/>
      <c r="D228" s="322"/>
      <c r="E228" s="322"/>
      <c r="F228" s="322"/>
      <c r="G228" s="184"/>
      <c r="H228" s="185"/>
    </row>
    <row r="229" spans="1:14" s="202" customFormat="1" x14ac:dyDescent="0.25">
      <c r="A229" s="212">
        <v>11</v>
      </c>
      <c r="B229" s="116" t="s">
        <v>11</v>
      </c>
      <c r="C229" s="256"/>
      <c r="D229" s="118"/>
      <c r="E229" s="142"/>
      <c r="F229" s="142"/>
      <c r="G229" s="142"/>
      <c r="H229" s="209"/>
      <c r="K229" s="365"/>
      <c r="N229" s="359"/>
    </row>
    <row r="230" spans="1:14" ht="26.25" x14ac:dyDescent="0.25">
      <c r="A230" s="128"/>
      <c r="B230" s="121" t="s">
        <v>282</v>
      </c>
      <c r="C230" s="248">
        <v>43654.62</v>
      </c>
      <c r="D230" s="122">
        <v>41144.07</v>
      </c>
      <c r="E230" s="119">
        <v>56000</v>
      </c>
      <c r="F230" s="119">
        <v>56411.19</v>
      </c>
      <c r="G230" s="119">
        <v>0</v>
      </c>
      <c r="H230" s="114">
        <f>F230/E230*100</f>
        <v>100.73426785714285</v>
      </c>
      <c r="L230" s="238"/>
    </row>
    <row r="231" spans="1:14" s="67" customFormat="1" ht="26.25" x14ac:dyDescent="0.25">
      <c r="A231" s="165"/>
      <c r="B231" s="133" t="s">
        <v>326</v>
      </c>
      <c r="C231" s="254">
        <v>46654.62</v>
      </c>
      <c r="D231" s="134"/>
      <c r="E231" s="135"/>
      <c r="F231" s="135">
        <v>56411.19</v>
      </c>
      <c r="G231" s="135"/>
      <c r="H231" s="153"/>
      <c r="K231" s="364"/>
      <c r="L231" s="238"/>
      <c r="N231" s="358"/>
    </row>
    <row r="232" spans="1:14" ht="27" thickBot="1" x14ac:dyDescent="0.3">
      <c r="A232" s="165"/>
      <c r="B232" s="149" t="s">
        <v>254</v>
      </c>
      <c r="C232" s="254">
        <v>43654.62</v>
      </c>
      <c r="D232" s="134"/>
      <c r="E232" s="135"/>
      <c r="F232" s="148">
        <v>56411.19</v>
      </c>
      <c r="G232" s="148">
        <v>0</v>
      </c>
      <c r="H232" s="153">
        <v>0</v>
      </c>
    </row>
    <row r="233" spans="1:14" ht="27" thickBot="1" x14ac:dyDescent="0.3">
      <c r="A233" s="181" t="s">
        <v>45</v>
      </c>
      <c r="B233" s="182" t="s">
        <v>46</v>
      </c>
      <c r="C233" s="250"/>
      <c r="D233" s="183"/>
      <c r="E233" s="184"/>
      <c r="F233" s="184"/>
      <c r="G233" s="309"/>
      <c r="H233" s="185"/>
    </row>
    <row r="234" spans="1:14" s="202" customFormat="1" x14ac:dyDescent="0.25">
      <c r="A234" s="208">
        <v>5402</v>
      </c>
      <c r="B234" s="204" t="s">
        <v>61</v>
      </c>
      <c r="C234" s="251"/>
      <c r="D234" s="206"/>
      <c r="E234" s="209"/>
      <c r="F234" s="209"/>
      <c r="G234" s="209"/>
      <c r="H234" s="209"/>
      <c r="K234" s="365"/>
      <c r="N234" s="359"/>
    </row>
    <row r="235" spans="1:14" x14ac:dyDescent="0.25">
      <c r="A235" s="143"/>
      <c r="B235" s="117" t="s">
        <v>281</v>
      </c>
      <c r="C235" s="247">
        <v>10607.25</v>
      </c>
      <c r="D235" s="122">
        <v>24881.81</v>
      </c>
      <c r="E235" s="119">
        <v>8156.13</v>
      </c>
      <c r="F235" s="151">
        <v>8006.41</v>
      </c>
      <c r="G235" s="151">
        <f>F235/C235*100</f>
        <v>75.480543967569346</v>
      </c>
      <c r="H235" s="114">
        <f>F235/E235*100</f>
        <v>98.164325482796372</v>
      </c>
    </row>
    <row r="236" spans="1:14" x14ac:dyDescent="0.25">
      <c r="A236" s="128"/>
      <c r="B236" s="117" t="s">
        <v>162</v>
      </c>
      <c r="C236" s="247">
        <v>10607.25</v>
      </c>
      <c r="D236" s="122">
        <v>24881.81</v>
      </c>
      <c r="E236" s="119">
        <v>8156.13</v>
      </c>
      <c r="F236" s="151">
        <v>8006.41</v>
      </c>
      <c r="G236" s="151">
        <f t="shared" ref="G236:G242" si="10">F236/C236*100</f>
        <v>75.480543967569346</v>
      </c>
      <c r="H236" s="114">
        <f>F236/E236*100</f>
        <v>98.164325482796372</v>
      </c>
    </row>
    <row r="237" spans="1:14" s="67" customFormat="1" ht="26.25" x14ac:dyDescent="0.25">
      <c r="A237" s="128"/>
      <c r="B237" s="117" t="s">
        <v>210</v>
      </c>
      <c r="C237" s="247">
        <v>10607.25</v>
      </c>
      <c r="D237" s="122"/>
      <c r="E237" s="119"/>
      <c r="F237" s="151">
        <v>8006.41</v>
      </c>
      <c r="G237" s="151">
        <f t="shared" si="10"/>
        <v>75.480543967569346</v>
      </c>
      <c r="H237" s="114"/>
      <c r="K237" s="364"/>
      <c r="L237" s="202"/>
      <c r="N237" s="358"/>
    </row>
    <row r="238" spans="1:14" x14ac:dyDescent="0.25">
      <c r="A238" s="143"/>
      <c r="B238" s="160" t="s">
        <v>255</v>
      </c>
      <c r="C238" s="269">
        <v>10607.25</v>
      </c>
      <c r="D238" s="125">
        <v>24881.81</v>
      </c>
      <c r="E238" s="126"/>
      <c r="F238" s="157">
        <v>8006.41</v>
      </c>
      <c r="G238" s="151">
        <f t="shared" si="10"/>
        <v>75.480543967569346</v>
      </c>
      <c r="H238" s="114"/>
    </row>
    <row r="239" spans="1:14" s="202" customFormat="1" x14ac:dyDescent="0.25">
      <c r="A239" s="210">
        <v>57</v>
      </c>
      <c r="B239" s="205" t="s">
        <v>48</v>
      </c>
      <c r="C239" s="255"/>
      <c r="D239" s="211"/>
      <c r="E239" s="114"/>
      <c r="F239" s="114"/>
      <c r="G239" s="151"/>
      <c r="H239" s="114"/>
      <c r="K239" s="365"/>
      <c r="N239" s="359"/>
    </row>
    <row r="240" spans="1:14" x14ac:dyDescent="0.25">
      <c r="A240" s="143"/>
      <c r="B240" s="117" t="s">
        <v>281</v>
      </c>
      <c r="C240" s="247">
        <v>530.36</v>
      </c>
      <c r="D240" s="122">
        <v>338.44</v>
      </c>
      <c r="E240" s="119">
        <v>1060.3</v>
      </c>
      <c r="F240" s="114">
        <v>0</v>
      </c>
      <c r="G240" s="151">
        <f t="shared" si="10"/>
        <v>0</v>
      </c>
      <c r="H240" s="114">
        <f>F240/E240*100</f>
        <v>0</v>
      </c>
    </row>
    <row r="241" spans="1:14" x14ac:dyDescent="0.25">
      <c r="A241" s="131"/>
      <c r="B241" s="117" t="s">
        <v>162</v>
      </c>
      <c r="C241" s="247">
        <v>530.36</v>
      </c>
      <c r="D241" s="122">
        <v>338.44</v>
      </c>
      <c r="E241" s="119">
        <v>1060.3</v>
      </c>
      <c r="F241" s="114">
        <v>0</v>
      </c>
      <c r="G241" s="151">
        <f t="shared" si="10"/>
        <v>0</v>
      </c>
      <c r="H241" s="114">
        <f>F241/E241*100</f>
        <v>0</v>
      </c>
    </row>
    <row r="242" spans="1:14" s="67" customFormat="1" ht="26.25" x14ac:dyDescent="0.25">
      <c r="A242" s="137"/>
      <c r="B242" s="145" t="s">
        <v>227</v>
      </c>
      <c r="C242" s="247">
        <v>530.36</v>
      </c>
      <c r="D242" s="134"/>
      <c r="E242" s="119"/>
      <c r="F242" s="114">
        <v>0</v>
      </c>
      <c r="G242" s="151">
        <f t="shared" si="10"/>
        <v>0</v>
      </c>
      <c r="H242" s="114"/>
      <c r="K242" s="364"/>
      <c r="L242" s="202"/>
      <c r="N242" s="358"/>
    </row>
    <row r="243" spans="1:14" x14ac:dyDescent="0.25">
      <c r="A243" s="137"/>
      <c r="B243" s="161" t="s">
        <v>255</v>
      </c>
      <c r="C243" s="269">
        <v>530.36</v>
      </c>
      <c r="D243" s="186">
        <v>338.44</v>
      </c>
      <c r="E243" s="126"/>
      <c r="F243" s="114">
        <v>0</v>
      </c>
      <c r="G243" s="151">
        <f>F243/C243*100</f>
        <v>0</v>
      </c>
      <c r="H243" s="114"/>
    </row>
    <row r="244" spans="1:14" s="357" customFormat="1" x14ac:dyDescent="0.25">
      <c r="A244" s="353">
        <v>11</v>
      </c>
      <c r="B244" s="354" t="s">
        <v>11</v>
      </c>
      <c r="C244" s="355"/>
      <c r="D244" s="356"/>
      <c r="E244" s="114"/>
      <c r="F244" s="153"/>
      <c r="G244" s="151"/>
      <c r="H244" s="114"/>
      <c r="K244" s="367"/>
      <c r="L244" s="362"/>
      <c r="N244" s="360"/>
    </row>
    <row r="245" spans="1:14" s="67" customFormat="1" ht="30" customHeight="1" x14ac:dyDescent="0.25">
      <c r="A245" s="131"/>
      <c r="B245" s="117" t="s">
        <v>275</v>
      </c>
      <c r="C245" s="247">
        <v>0</v>
      </c>
      <c r="D245" s="189">
        <v>10617.83</v>
      </c>
      <c r="E245" s="151">
        <v>1711.3</v>
      </c>
      <c r="F245" s="119">
        <v>1655.75</v>
      </c>
      <c r="G245" s="151">
        <v>0</v>
      </c>
      <c r="H245" s="114">
        <f t="shared" ref="H245:H246" si="11">F245/E245*100</f>
        <v>96.753929761000407</v>
      </c>
      <c r="K245" s="364"/>
      <c r="L245" s="202"/>
      <c r="N245" s="358"/>
    </row>
    <row r="246" spans="1:14" s="67" customFormat="1" ht="38.25" customHeight="1" x14ac:dyDescent="0.25">
      <c r="A246" s="128"/>
      <c r="B246" s="121" t="s">
        <v>276</v>
      </c>
      <c r="C246" s="248">
        <v>0</v>
      </c>
      <c r="D246" s="189">
        <v>10617.83</v>
      </c>
      <c r="E246" s="151">
        <v>1711.3</v>
      </c>
      <c r="F246" s="119">
        <v>1655.75</v>
      </c>
      <c r="G246" s="151">
        <v>0</v>
      </c>
      <c r="H246" s="114">
        <f t="shared" si="11"/>
        <v>96.753929761000407</v>
      </c>
      <c r="K246" s="364"/>
      <c r="L246" s="202"/>
      <c r="N246" s="358"/>
    </row>
    <row r="247" spans="1:14" s="67" customFormat="1" ht="24" customHeight="1" x14ac:dyDescent="0.25">
      <c r="A247" s="128"/>
      <c r="B247" s="121" t="s">
        <v>277</v>
      </c>
      <c r="C247" s="248">
        <v>0</v>
      </c>
      <c r="D247" s="122"/>
      <c r="E247" s="119"/>
      <c r="F247" s="119">
        <v>1655.75</v>
      </c>
      <c r="G247" s="151">
        <v>0</v>
      </c>
      <c r="H247" s="114"/>
      <c r="K247" s="364"/>
      <c r="L247" s="202"/>
      <c r="N247" s="358"/>
    </row>
    <row r="248" spans="1:14" s="202" customFormat="1" ht="30" customHeight="1" x14ac:dyDescent="0.25">
      <c r="A248" s="131"/>
      <c r="B248" s="160" t="s">
        <v>327</v>
      </c>
      <c r="C248" s="269">
        <v>0</v>
      </c>
      <c r="D248" s="125"/>
      <c r="E248" s="126"/>
      <c r="F248" s="126">
        <v>1655.75</v>
      </c>
      <c r="G248" s="151">
        <v>0</v>
      </c>
      <c r="H248" s="127"/>
      <c r="K248" s="365"/>
      <c r="N248" s="359"/>
    </row>
    <row r="249" spans="1:14" x14ac:dyDescent="0.25">
      <c r="A249" s="162" t="s">
        <v>47</v>
      </c>
      <c r="B249" s="155" t="s">
        <v>318</v>
      </c>
      <c r="C249" s="261"/>
      <c r="D249" s="156"/>
      <c r="E249" s="112"/>
      <c r="F249" s="163"/>
      <c r="G249" s="163"/>
      <c r="H249" s="113"/>
    </row>
    <row r="250" spans="1:14" s="202" customFormat="1" x14ac:dyDescent="0.25">
      <c r="A250" s="210">
        <v>11</v>
      </c>
      <c r="B250" s="215" t="s">
        <v>41</v>
      </c>
      <c r="C250" s="265"/>
      <c r="D250" s="222"/>
      <c r="E250" s="114">
        <f>E251+E264+E277</f>
        <v>173190</v>
      </c>
      <c r="F250" s="114">
        <f>F251+F264+F277</f>
        <v>168554.76</v>
      </c>
      <c r="G250" s="114"/>
      <c r="H250" s="114"/>
      <c r="K250" s="365"/>
      <c r="N250" s="359"/>
    </row>
    <row r="251" spans="1:14" x14ac:dyDescent="0.25">
      <c r="A251" s="164"/>
      <c r="B251" s="116" t="s">
        <v>161</v>
      </c>
      <c r="C251" s="256">
        <v>20160.88</v>
      </c>
      <c r="D251" s="118">
        <f>D252+D259</f>
        <v>12387.82</v>
      </c>
      <c r="E251" s="119">
        <v>25978.5</v>
      </c>
      <c r="F251" s="142">
        <f>F252+F259</f>
        <v>25283.21</v>
      </c>
      <c r="G251" s="142">
        <f>F251/C251*100</f>
        <v>125.40727388883816</v>
      </c>
      <c r="H251" s="114">
        <f>F251/E251*100</f>
        <v>97.323594510845496</v>
      </c>
    </row>
    <row r="252" spans="1:14" x14ac:dyDescent="0.25">
      <c r="A252" s="128"/>
      <c r="B252" s="117" t="s">
        <v>280</v>
      </c>
      <c r="C252" s="247">
        <v>18908.66</v>
      </c>
      <c r="D252" s="122">
        <v>11468.05</v>
      </c>
      <c r="E252" s="119">
        <v>24978.5</v>
      </c>
      <c r="F252" s="119">
        <f>F253+F255+F257</f>
        <v>23931.8</v>
      </c>
      <c r="G252" s="142">
        <f t="shared" ref="G252:G275" si="12">F252/C252*100</f>
        <v>126.56528807435323</v>
      </c>
      <c r="H252" s="114">
        <f>F252/E252*100</f>
        <v>95.809596252777382</v>
      </c>
    </row>
    <row r="253" spans="1:14" x14ac:dyDescent="0.25">
      <c r="A253" s="128"/>
      <c r="B253" s="121" t="s">
        <v>197</v>
      </c>
      <c r="C253" s="248">
        <v>14731.68</v>
      </c>
      <c r="D253" s="122"/>
      <c r="E253" s="119"/>
      <c r="F253" s="119">
        <v>18682.78</v>
      </c>
      <c r="G253" s="142">
        <f t="shared" si="12"/>
        <v>126.82043052795065</v>
      </c>
      <c r="H253" s="114"/>
      <c r="M253" s="67"/>
    </row>
    <row r="254" spans="1:14" x14ac:dyDescent="0.25">
      <c r="A254" s="128"/>
      <c r="B254" s="124" t="s">
        <v>198</v>
      </c>
      <c r="C254" s="248">
        <v>14731.68</v>
      </c>
      <c r="D254" s="122"/>
      <c r="E254" s="119"/>
      <c r="F254" s="126">
        <v>18682.77</v>
      </c>
      <c r="G254" s="142">
        <f t="shared" si="12"/>
        <v>126.82036264703007</v>
      </c>
      <c r="H254" s="114"/>
      <c r="M254" s="67"/>
    </row>
    <row r="255" spans="1:14" ht="26.25" x14ac:dyDescent="0.25">
      <c r="A255" s="128"/>
      <c r="B255" s="121" t="s">
        <v>199</v>
      </c>
      <c r="C255" s="248">
        <v>1784.73</v>
      </c>
      <c r="D255" s="122"/>
      <c r="E255" s="119"/>
      <c r="F255" s="119">
        <v>2265</v>
      </c>
      <c r="G255" s="142">
        <f t="shared" si="12"/>
        <v>126.90995276596459</v>
      </c>
      <c r="H255" s="114"/>
      <c r="M255" s="67"/>
    </row>
    <row r="256" spans="1:14" ht="26.25" x14ac:dyDescent="0.25">
      <c r="A256" s="123"/>
      <c r="B256" s="124" t="s">
        <v>200</v>
      </c>
      <c r="C256" s="252">
        <v>1784.73</v>
      </c>
      <c r="D256" s="122"/>
      <c r="E256" s="119"/>
      <c r="F256" s="126">
        <v>2265</v>
      </c>
      <c r="G256" s="142">
        <f t="shared" si="12"/>
        <v>126.90995276596459</v>
      </c>
      <c r="H256" s="114"/>
      <c r="M256" s="67"/>
    </row>
    <row r="257" spans="1:15" ht="26.25" x14ac:dyDescent="0.25">
      <c r="A257" s="123"/>
      <c r="B257" s="121" t="s">
        <v>201</v>
      </c>
      <c r="C257" s="248">
        <v>2392.25</v>
      </c>
      <c r="D257" s="122"/>
      <c r="E257" s="119"/>
      <c r="F257" s="119">
        <v>2984.02</v>
      </c>
      <c r="G257" s="142">
        <f t="shared" si="12"/>
        <v>124.73696311004285</v>
      </c>
      <c r="H257" s="114"/>
      <c r="M257" s="67"/>
    </row>
    <row r="258" spans="1:15" ht="26.25" x14ac:dyDescent="0.25">
      <c r="A258" s="147"/>
      <c r="B258" s="124" t="s">
        <v>202</v>
      </c>
      <c r="C258" s="252">
        <v>2392.25</v>
      </c>
      <c r="D258" s="122"/>
      <c r="E258" s="119"/>
      <c r="F258" s="126">
        <v>2984.02</v>
      </c>
      <c r="G258" s="142">
        <f t="shared" si="12"/>
        <v>124.73696311004285</v>
      </c>
      <c r="H258" s="114"/>
      <c r="M258" s="67"/>
    </row>
    <row r="259" spans="1:15" x14ac:dyDescent="0.25">
      <c r="A259" s="128"/>
      <c r="B259" s="121" t="s">
        <v>162</v>
      </c>
      <c r="C259" s="248">
        <v>1252.22</v>
      </c>
      <c r="D259" s="122">
        <v>919.77</v>
      </c>
      <c r="E259" s="119">
        <v>1380</v>
      </c>
      <c r="F259" s="119">
        <f>F260</f>
        <v>1351.41</v>
      </c>
      <c r="G259" s="142">
        <f t="shared" si="12"/>
        <v>107.92113206944467</v>
      </c>
      <c r="H259" s="114">
        <f>F259/E259*100</f>
        <v>97.928260869565221</v>
      </c>
      <c r="M259" s="67"/>
    </row>
    <row r="260" spans="1:15" ht="26.25" x14ac:dyDescent="0.25">
      <c r="A260" s="123"/>
      <c r="B260" s="121" t="s">
        <v>270</v>
      </c>
      <c r="C260" s="248">
        <v>1252.22</v>
      </c>
      <c r="D260" s="122"/>
      <c r="E260" s="119"/>
      <c r="F260" s="119">
        <f>F261+F262</f>
        <v>1351.41</v>
      </c>
      <c r="G260" s="142">
        <f t="shared" si="12"/>
        <v>107.92113206944467</v>
      </c>
      <c r="H260" s="114"/>
      <c r="M260" s="67"/>
    </row>
    <row r="261" spans="1:15" x14ac:dyDescent="0.25">
      <c r="A261" s="123"/>
      <c r="B261" s="124" t="s">
        <v>163</v>
      </c>
      <c r="C261" s="252">
        <v>35.840000000000003</v>
      </c>
      <c r="D261" s="122"/>
      <c r="E261" s="119"/>
      <c r="F261" s="126">
        <v>76.5</v>
      </c>
      <c r="G261" s="142">
        <f t="shared" si="12"/>
        <v>213.44866071428567</v>
      </c>
      <c r="H261" s="114"/>
      <c r="M261" s="67"/>
    </row>
    <row r="262" spans="1:15" ht="26.25" x14ac:dyDescent="0.25">
      <c r="A262" s="123"/>
      <c r="B262" s="124" t="s">
        <v>164</v>
      </c>
      <c r="C262" s="252">
        <v>1216.3800000000001</v>
      </c>
      <c r="D262" s="122"/>
      <c r="E262" s="119"/>
      <c r="F262" s="126">
        <v>1274.9100000000001</v>
      </c>
      <c r="G262" s="142">
        <f t="shared" si="12"/>
        <v>104.81181867508509</v>
      </c>
      <c r="H262" s="114"/>
      <c r="M262" s="202"/>
      <c r="N262" s="202"/>
      <c r="O262" s="202"/>
    </row>
    <row r="263" spans="1:15" s="202" customFormat="1" x14ac:dyDescent="0.25">
      <c r="A263" s="210">
        <v>5402</v>
      </c>
      <c r="B263" s="215" t="s">
        <v>61</v>
      </c>
      <c r="C263" s="265"/>
      <c r="D263" s="222"/>
      <c r="E263" s="114"/>
      <c r="F263" s="114"/>
      <c r="G263" s="142"/>
      <c r="H263" s="114"/>
      <c r="K263" s="365"/>
      <c r="N263" s="359"/>
    </row>
    <row r="264" spans="1:15" x14ac:dyDescent="0.25">
      <c r="A264" s="164"/>
      <c r="B264" s="116" t="s">
        <v>238</v>
      </c>
      <c r="C264" s="256">
        <v>114244.99</v>
      </c>
      <c r="D264" s="118">
        <f>D265+D272</f>
        <v>70197.62</v>
      </c>
      <c r="E264" s="119">
        <v>125129.78</v>
      </c>
      <c r="F264" s="142">
        <f>F265+F272</f>
        <v>121780.81000000001</v>
      </c>
      <c r="G264" s="142">
        <f t="shared" si="12"/>
        <v>106.59619297091278</v>
      </c>
      <c r="H264" s="114">
        <f>F264/E264*100</f>
        <v>97.323602742688436</v>
      </c>
    </row>
    <row r="265" spans="1:15" x14ac:dyDescent="0.25">
      <c r="A265" s="128"/>
      <c r="B265" s="117" t="s">
        <v>280</v>
      </c>
      <c r="C265" s="247">
        <v>107149.03</v>
      </c>
      <c r="D265" s="122">
        <v>64985.599999999999</v>
      </c>
      <c r="E265" s="119">
        <v>118482.78</v>
      </c>
      <c r="F265" s="119">
        <f>F266+F268+F270</f>
        <v>115271.51000000001</v>
      </c>
      <c r="G265" s="142">
        <f t="shared" si="12"/>
        <v>107.58054459289086</v>
      </c>
      <c r="H265" s="114">
        <f>F265/E265*100</f>
        <v>97.289673655530379</v>
      </c>
    </row>
    <row r="266" spans="1:15" x14ac:dyDescent="0.25">
      <c r="A266" s="128"/>
      <c r="B266" s="121" t="s">
        <v>197</v>
      </c>
      <c r="C266" s="248">
        <v>83479.490000000005</v>
      </c>
      <c r="D266" s="122"/>
      <c r="E266" s="119"/>
      <c r="F266" s="119">
        <v>89988.71</v>
      </c>
      <c r="G266" s="142">
        <f t="shared" si="12"/>
        <v>107.79738831657933</v>
      </c>
      <c r="H266" s="114"/>
    </row>
    <row r="267" spans="1:15" x14ac:dyDescent="0.25">
      <c r="A267" s="128"/>
      <c r="B267" s="124" t="s">
        <v>198</v>
      </c>
      <c r="C267" s="248">
        <v>83479.490000000005</v>
      </c>
      <c r="D267" s="122"/>
      <c r="E267" s="119"/>
      <c r="F267" s="126">
        <v>89988.71</v>
      </c>
      <c r="G267" s="142">
        <f t="shared" si="12"/>
        <v>107.79738831657933</v>
      </c>
      <c r="H267" s="114"/>
    </row>
    <row r="268" spans="1:15" ht="26.25" x14ac:dyDescent="0.25">
      <c r="A268" s="128"/>
      <c r="B268" s="121" t="s">
        <v>199</v>
      </c>
      <c r="C268" s="248">
        <v>10113.44</v>
      </c>
      <c r="D268" s="122"/>
      <c r="E268" s="119"/>
      <c r="F268" s="119">
        <v>10909.75</v>
      </c>
      <c r="G268" s="142">
        <f t="shared" si="12"/>
        <v>107.87377984147825</v>
      </c>
      <c r="H268" s="114"/>
    </row>
    <row r="269" spans="1:15" ht="26.25" x14ac:dyDescent="0.25">
      <c r="A269" s="123"/>
      <c r="B269" s="124" t="s">
        <v>200</v>
      </c>
      <c r="C269" s="252">
        <v>10113.44</v>
      </c>
      <c r="D269" s="122"/>
      <c r="E269" s="119"/>
      <c r="F269" s="126">
        <v>10909.75</v>
      </c>
      <c r="G269" s="142">
        <f t="shared" si="12"/>
        <v>107.87377984147825</v>
      </c>
      <c r="H269" s="114"/>
    </row>
    <row r="270" spans="1:15" ht="26.25" x14ac:dyDescent="0.25">
      <c r="A270" s="123"/>
      <c r="B270" s="121" t="s">
        <v>201</v>
      </c>
      <c r="C270" s="248">
        <v>13556.1</v>
      </c>
      <c r="D270" s="122"/>
      <c r="E270" s="119"/>
      <c r="F270" s="119">
        <v>14373.05</v>
      </c>
      <c r="G270" s="142">
        <f t="shared" si="12"/>
        <v>106.02643828239684</v>
      </c>
      <c r="H270" s="114"/>
    </row>
    <row r="271" spans="1:15" ht="26.25" x14ac:dyDescent="0.25">
      <c r="A271" s="147"/>
      <c r="B271" s="124" t="s">
        <v>202</v>
      </c>
      <c r="C271" s="252">
        <v>13556.1</v>
      </c>
      <c r="D271" s="122"/>
      <c r="E271" s="119"/>
      <c r="F271" s="126">
        <v>14373.05</v>
      </c>
      <c r="G271" s="142">
        <f t="shared" si="12"/>
        <v>106.02643828239684</v>
      </c>
      <c r="H271" s="114"/>
    </row>
    <row r="272" spans="1:15" x14ac:dyDescent="0.25">
      <c r="A272" s="128"/>
      <c r="B272" s="121" t="s">
        <v>162</v>
      </c>
      <c r="C272" s="248">
        <v>7095.96</v>
      </c>
      <c r="D272" s="122">
        <v>5212.0200000000004</v>
      </c>
      <c r="E272" s="119">
        <v>6647</v>
      </c>
      <c r="F272" s="119">
        <f>F273</f>
        <v>6509.2999999999993</v>
      </c>
      <c r="G272" s="142">
        <f t="shared" si="12"/>
        <v>91.732478762563474</v>
      </c>
      <c r="H272" s="114">
        <f>F272/E272*100</f>
        <v>97.928388746803066</v>
      </c>
    </row>
    <row r="273" spans="1:14" ht="30" customHeight="1" x14ac:dyDescent="0.25">
      <c r="A273" s="123"/>
      <c r="B273" s="121" t="s">
        <v>270</v>
      </c>
      <c r="C273" s="248">
        <v>7095.96</v>
      </c>
      <c r="D273" s="122"/>
      <c r="E273" s="119"/>
      <c r="F273" s="119">
        <f>F274+F275</f>
        <v>6509.2999999999993</v>
      </c>
      <c r="G273" s="142">
        <f t="shared" si="12"/>
        <v>91.732478762563474</v>
      </c>
      <c r="H273" s="114"/>
    </row>
    <row r="274" spans="1:14" x14ac:dyDescent="0.25">
      <c r="A274" s="187"/>
      <c r="B274" s="149" t="s">
        <v>163</v>
      </c>
      <c r="C274" s="253">
        <v>203.11</v>
      </c>
      <c r="D274" s="188"/>
      <c r="E274" s="167"/>
      <c r="F274" s="167">
        <v>368.48</v>
      </c>
      <c r="G274" s="142">
        <f t="shared" si="12"/>
        <v>181.41893555216384</v>
      </c>
      <c r="H274" s="114"/>
    </row>
    <row r="275" spans="1:14" ht="26.25" x14ac:dyDescent="0.25">
      <c r="A275" s="123"/>
      <c r="B275" s="138" t="s">
        <v>164</v>
      </c>
      <c r="C275" s="260">
        <v>6892.85</v>
      </c>
      <c r="D275" s="132"/>
      <c r="E275" s="132"/>
      <c r="F275" s="132">
        <v>6140.82</v>
      </c>
      <c r="G275" s="142">
        <f t="shared" si="12"/>
        <v>89.089708901252735</v>
      </c>
      <c r="H275" s="114"/>
    </row>
    <row r="276" spans="1:14" s="202" customFormat="1" x14ac:dyDescent="0.25">
      <c r="A276" s="159">
        <v>57</v>
      </c>
      <c r="B276" s="215" t="s">
        <v>49</v>
      </c>
      <c r="C276" s="268"/>
      <c r="D276" s="132"/>
      <c r="E276" s="119"/>
      <c r="F276" s="119"/>
      <c r="G276" s="142"/>
      <c r="H276" s="114"/>
      <c r="K276" s="365"/>
      <c r="N276" s="359"/>
    </row>
    <row r="277" spans="1:14" s="67" customFormat="1" x14ac:dyDescent="0.25">
      <c r="A277" s="123"/>
      <c r="B277" s="277" t="s">
        <v>238</v>
      </c>
      <c r="C277" s="260">
        <v>0</v>
      </c>
      <c r="D277" s="132"/>
      <c r="E277" s="119">
        <v>22081.72</v>
      </c>
      <c r="F277" s="119">
        <f>F278+F285</f>
        <v>21490.739999999998</v>
      </c>
      <c r="G277" s="142">
        <v>0</v>
      </c>
      <c r="H277" s="114">
        <f t="shared" ref="H277:H285" si="13">F277/E277*100</f>
        <v>97.32366862726272</v>
      </c>
      <c r="K277" s="364"/>
      <c r="L277" s="202"/>
      <c r="N277" s="358"/>
    </row>
    <row r="278" spans="1:14" s="67" customFormat="1" x14ac:dyDescent="0.25">
      <c r="A278" s="123"/>
      <c r="B278" s="277" t="s">
        <v>280</v>
      </c>
      <c r="C278" s="260">
        <v>0</v>
      </c>
      <c r="D278" s="132"/>
      <c r="E278" s="119">
        <v>22801.72</v>
      </c>
      <c r="F278" s="119">
        <f>F279+F281+F283</f>
        <v>20342.03</v>
      </c>
      <c r="G278" s="142">
        <v>0</v>
      </c>
      <c r="H278" s="114">
        <f t="shared" si="13"/>
        <v>89.212699743703539</v>
      </c>
      <c r="K278" s="364"/>
      <c r="L278" s="202"/>
      <c r="N278" s="358"/>
    </row>
    <row r="279" spans="1:14" s="67" customFormat="1" x14ac:dyDescent="0.25">
      <c r="A279" s="123"/>
      <c r="B279" s="277" t="s">
        <v>197</v>
      </c>
      <c r="C279" s="260">
        <v>0</v>
      </c>
      <c r="D279" s="132"/>
      <c r="E279" s="132"/>
      <c r="F279" s="119">
        <v>15880.36</v>
      </c>
      <c r="G279" s="142">
        <v>0</v>
      </c>
      <c r="H279" s="114"/>
      <c r="K279" s="364"/>
      <c r="L279" s="202"/>
      <c r="N279" s="358"/>
    </row>
    <row r="280" spans="1:14" s="67" customFormat="1" x14ac:dyDescent="0.25">
      <c r="A280" s="123"/>
      <c r="B280" s="138" t="s">
        <v>198</v>
      </c>
      <c r="C280" s="260">
        <v>0</v>
      </c>
      <c r="D280" s="132"/>
      <c r="E280" s="132"/>
      <c r="F280" s="126">
        <v>15880.36</v>
      </c>
      <c r="G280" s="142">
        <v>0</v>
      </c>
      <c r="H280" s="114"/>
      <c r="K280" s="364"/>
      <c r="L280" s="202"/>
      <c r="N280" s="358"/>
    </row>
    <row r="281" spans="1:14" s="67" customFormat="1" ht="26.25" x14ac:dyDescent="0.25">
      <c r="A281" s="123"/>
      <c r="B281" s="277" t="s">
        <v>199</v>
      </c>
      <c r="C281" s="260">
        <v>0</v>
      </c>
      <c r="D281" s="132"/>
      <c r="E281" s="132"/>
      <c r="F281" s="119">
        <v>1925.25</v>
      </c>
      <c r="G281" s="142">
        <v>0</v>
      </c>
      <c r="H281" s="114"/>
      <c r="K281" s="364"/>
      <c r="L281" s="202"/>
      <c r="N281" s="358"/>
    </row>
    <row r="282" spans="1:14" s="67" customFormat="1" ht="26.25" x14ac:dyDescent="0.25">
      <c r="A282" s="123"/>
      <c r="B282" s="138" t="s">
        <v>200</v>
      </c>
      <c r="C282" s="260">
        <v>0</v>
      </c>
      <c r="D282" s="132"/>
      <c r="E282" s="132"/>
      <c r="F282" s="126">
        <v>1925.25</v>
      </c>
      <c r="G282" s="142">
        <v>0</v>
      </c>
      <c r="H282" s="114"/>
      <c r="K282" s="364"/>
      <c r="L282" s="202"/>
      <c r="N282" s="358"/>
    </row>
    <row r="283" spans="1:14" s="67" customFormat="1" ht="26.25" x14ac:dyDescent="0.25">
      <c r="A283" s="123"/>
      <c r="B283" s="277" t="s">
        <v>201</v>
      </c>
      <c r="C283" s="260">
        <v>0</v>
      </c>
      <c r="D283" s="132"/>
      <c r="E283" s="132"/>
      <c r="F283" s="119">
        <v>2536.42</v>
      </c>
      <c r="G283" s="142">
        <v>0</v>
      </c>
      <c r="H283" s="114"/>
      <c r="K283" s="364"/>
      <c r="L283" s="202"/>
      <c r="N283" s="358"/>
    </row>
    <row r="284" spans="1:14" s="67" customFormat="1" ht="26.25" x14ac:dyDescent="0.25">
      <c r="A284" s="123"/>
      <c r="B284" s="138" t="s">
        <v>202</v>
      </c>
      <c r="C284" s="260">
        <v>0</v>
      </c>
      <c r="D284" s="132"/>
      <c r="E284" s="132"/>
      <c r="F284" s="119">
        <v>2536.42</v>
      </c>
      <c r="G284" s="142">
        <v>0</v>
      </c>
      <c r="H284" s="114"/>
      <c r="K284" s="364"/>
      <c r="L284" s="202"/>
      <c r="N284" s="358"/>
    </row>
    <row r="285" spans="1:14" s="67" customFormat="1" x14ac:dyDescent="0.25">
      <c r="A285" s="123"/>
      <c r="B285" s="277" t="s">
        <v>162</v>
      </c>
      <c r="C285" s="260">
        <v>0</v>
      </c>
      <c r="D285" s="132"/>
      <c r="E285" s="119">
        <v>1173</v>
      </c>
      <c r="F285" s="119">
        <f>F286</f>
        <v>1148.71</v>
      </c>
      <c r="G285" s="142">
        <v>0</v>
      </c>
      <c r="H285" s="114">
        <f t="shared" si="13"/>
        <v>97.929241261722083</v>
      </c>
      <c r="K285" s="364"/>
      <c r="L285" s="202"/>
      <c r="N285" s="358"/>
    </row>
    <row r="286" spans="1:14" s="67" customFormat="1" ht="26.25" x14ac:dyDescent="0.25">
      <c r="A286" s="123"/>
      <c r="B286" s="277" t="s">
        <v>270</v>
      </c>
      <c r="C286" s="260">
        <v>0</v>
      </c>
      <c r="D286" s="132"/>
      <c r="E286" s="132"/>
      <c r="F286" s="119">
        <f>F287+F288</f>
        <v>1148.71</v>
      </c>
      <c r="G286" s="142">
        <v>0</v>
      </c>
      <c r="H286" s="114"/>
      <c r="K286" s="364"/>
      <c r="L286" s="202"/>
      <c r="N286" s="358"/>
    </row>
    <row r="287" spans="1:14" s="67" customFormat="1" x14ac:dyDescent="0.25">
      <c r="A287" s="123"/>
      <c r="B287" s="138" t="s">
        <v>163</v>
      </c>
      <c r="C287" s="260">
        <v>0</v>
      </c>
      <c r="D287" s="132"/>
      <c r="E287" s="132"/>
      <c r="F287" s="132">
        <v>65.03</v>
      </c>
      <c r="G287" s="142">
        <v>0</v>
      </c>
      <c r="H287" s="114"/>
      <c r="K287" s="364"/>
      <c r="L287" s="202"/>
      <c r="N287" s="358"/>
    </row>
    <row r="288" spans="1:14" s="67" customFormat="1" ht="26.25" x14ac:dyDescent="0.25">
      <c r="A288" s="123"/>
      <c r="B288" s="138" t="s">
        <v>164</v>
      </c>
      <c r="C288" s="260">
        <v>0</v>
      </c>
      <c r="D288" s="132"/>
      <c r="E288" s="132"/>
      <c r="F288" s="132">
        <v>1083.68</v>
      </c>
      <c r="G288" s="142">
        <v>0</v>
      </c>
      <c r="H288" s="114"/>
      <c r="K288" s="364"/>
      <c r="L288" s="202"/>
      <c r="N288" s="358"/>
    </row>
    <row r="289" spans="1:14" ht="15.75" thickBot="1" x14ac:dyDescent="0.3">
      <c r="A289" s="271" t="s">
        <v>256</v>
      </c>
      <c r="B289" s="272" t="s">
        <v>257</v>
      </c>
      <c r="C289" s="273"/>
      <c r="D289" s="274"/>
      <c r="E289" s="275"/>
      <c r="F289" s="275"/>
      <c r="G289" s="310"/>
      <c r="H289" s="276"/>
    </row>
    <row r="290" spans="1:14" s="202" customFormat="1" x14ac:dyDescent="0.25">
      <c r="A290" s="208">
        <v>11</v>
      </c>
      <c r="B290" s="204" t="s">
        <v>11</v>
      </c>
      <c r="C290" s="251"/>
      <c r="D290" s="206"/>
      <c r="E290" s="209"/>
      <c r="F290" s="209"/>
      <c r="G290" s="209"/>
      <c r="H290" s="209"/>
      <c r="J290" s="238"/>
      <c r="K290" s="369"/>
      <c r="N290" s="359"/>
    </row>
    <row r="291" spans="1:14" x14ac:dyDescent="0.25">
      <c r="A291" s="131"/>
      <c r="B291" s="145" t="s">
        <v>161</v>
      </c>
      <c r="C291" s="259">
        <v>6260.03</v>
      </c>
      <c r="D291" s="122">
        <v>3955.14</v>
      </c>
      <c r="E291" s="119">
        <v>10350</v>
      </c>
      <c r="F291" s="119">
        <f>F292+F299</f>
        <v>10328.570000000002</v>
      </c>
      <c r="G291" s="209">
        <f t="shared" ref="G291:G298" si="14">F291/C291*100</f>
        <v>164.99234029229893</v>
      </c>
      <c r="H291" s="114">
        <f>F291/E291*100</f>
        <v>99.792946859903395</v>
      </c>
    </row>
    <row r="292" spans="1:14" x14ac:dyDescent="0.25">
      <c r="A292" s="128"/>
      <c r="B292" s="145" t="s">
        <v>258</v>
      </c>
      <c r="C292" s="259">
        <v>4007.41</v>
      </c>
      <c r="D292" s="122">
        <v>3955.14</v>
      </c>
      <c r="E292" s="119">
        <v>9850</v>
      </c>
      <c r="F292" s="119">
        <f>F293+F295+F297</f>
        <v>9836.2000000000007</v>
      </c>
      <c r="G292" s="209">
        <f t="shared" si="14"/>
        <v>245.45030331311247</v>
      </c>
      <c r="H292" s="114">
        <f>F292/E292*100</f>
        <v>99.859898477157373</v>
      </c>
      <c r="J292" s="35"/>
    </row>
    <row r="293" spans="1:14" x14ac:dyDescent="0.25">
      <c r="A293" s="128"/>
      <c r="B293" s="145" t="s">
        <v>197</v>
      </c>
      <c r="C293" s="259">
        <v>2924.81</v>
      </c>
      <c r="D293" s="122"/>
      <c r="E293" s="119"/>
      <c r="F293" s="119">
        <v>8443.0300000000007</v>
      </c>
      <c r="G293" s="209">
        <f t="shared" si="14"/>
        <v>288.66934946201638</v>
      </c>
      <c r="H293" s="114"/>
      <c r="L293" s="365"/>
    </row>
    <row r="294" spans="1:14" x14ac:dyDescent="0.25">
      <c r="A294" s="128"/>
      <c r="B294" s="161" t="s">
        <v>198</v>
      </c>
      <c r="C294" s="332">
        <v>2924.81</v>
      </c>
      <c r="D294" s="134"/>
      <c r="E294" s="119"/>
      <c r="F294" s="148">
        <v>8443.0300000000007</v>
      </c>
      <c r="G294" s="209">
        <f t="shared" si="14"/>
        <v>288.66934946201638</v>
      </c>
      <c r="H294" s="114"/>
    </row>
    <row r="295" spans="1:14" s="67" customFormat="1" ht="26.25" x14ac:dyDescent="0.25">
      <c r="A295" s="128"/>
      <c r="B295" s="140" t="s">
        <v>271</v>
      </c>
      <c r="C295" s="257">
        <v>600</v>
      </c>
      <c r="D295" s="219"/>
      <c r="E295" s="119"/>
      <c r="F295" s="119">
        <v>100</v>
      </c>
      <c r="G295" s="209">
        <v>0</v>
      </c>
      <c r="H295" s="114"/>
      <c r="K295" s="364"/>
      <c r="L295" s="238"/>
      <c r="N295" s="358"/>
    </row>
    <row r="296" spans="1:14" s="67" customFormat="1" ht="26.25" x14ac:dyDescent="0.25">
      <c r="A296" s="128"/>
      <c r="B296" s="168" t="s">
        <v>272</v>
      </c>
      <c r="C296" s="268">
        <v>600</v>
      </c>
      <c r="D296" s="219"/>
      <c r="E296" s="119"/>
      <c r="F296" s="126">
        <v>100</v>
      </c>
      <c r="G296" s="209">
        <v>0</v>
      </c>
      <c r="H296" s="114"/>
      <c r="K296" s="364"/>
      <c r="L296" s="202"/>
      <c r="N296" s="358"/>
    </row>
    <row r="297" spans="1:14" ht="26.25" x14ac:dyDescent="0.25">
      <c r="A297" s="128"/>
      <c r="B297" s="140" t="s">
        <v>259</v>
      </c>
      <c r="C297" s="257">
        <v>482.6</v>
      </c>
      <c r="D297" s="219"/>
      <c r="E297" s="119"/>
      <c r="F297" s="119">
        <v>1293.17</v>
      </c>
      <c r="G297" s="209">
        <f t="shared" si="14"/>
        <v>267.9589722337339</v>
      </c>
      <c r="H297" s="114"/>
      <c r="J297" s="35"/>
    </row>
    <row r="298" spans="1:14" ht="32.25" customHeight="1" x14ac:dyDescent="0.25">
      <c r="A298" s="165"/>
      <c r="B298" s="166" t="s">
        <v>260</v>
      </c>
      <c r="C298" s="262">
        <v>482.6</v>
      </c>
      <c r="D298" s="223"/>
      <c r="E298" s="119"/>
      <c r="F298" s="148">
        <v>1293.17</v>
      </c>
      <c r="G298" s="209">
        <f t="shared" si="14"/>
        <v>267.9589722337339</v>
      </c>
      <c r="H298" s="114"/>
    </row>
    <row r="299" spans="1:14" s="67" customFormat="1" ht="21.75" customHeight="1" x14ac:dyDescent="0.25">
      <c r="A299" s="165"/>
      <c r="B299" s="197" t="s">
        <v>203</v>
      </c>
      <c r="C299" s="266">
        <v>2252.62</v>
      </c>
      <c r="D299" s="223">
        <v>0</v>
      </c>
      <c r="E299" s="119">
        <v>500</v>
      </c>
      <c r="F299" s="198">
        <v>492.37</v>
      </c>
      <c r="G299" s="209">
        <v>0</v>
      </c>
      <c r="H299" s="114">
        <f t="shared" ref="H299" si="15">F299/E299*100</f>
        <v>98.474000000000004</v>
      </c>
      <c r="K299" s="364"/>
      <c r="L299" s="202"/>
      <c r="N299" s="358"/>
    </row>
    <row r="300" spans="1:14" s="67" customFormat="1" ht="32.25" customHeight="1" x14ac:dyDescent="0.25">
      <c r="A300" s="165"/>
      <c r="B300" s="197" t="s">
        <v>266</v>
      </c>
      <c r="C300" s="266">
        <v>228.32</v>
      </c>
      <c r="D300" s="223"/>
      <c r="E300" s="119"/>
      <c r="F300" s="196">
        <v>492.37</v>
      </c>
      <c r="G300" s="209">
        <v>0</v>
      </c>
      <c r="H300" s="114"/>
      <c r="K300" s="364"/>
      <c r="L300" s="202"/>
      <c r="N300" s="358"/>
    </row>
    <row r="301" spans="1:14" s="67" customFormat="1" ht="32.25" customHeight="1" x14ac:dyDescent="0.25">
      <c r="A301" s="165"/>
      <c r="B301" s="166" t="s">
        <v>265</v>
      </c>
      <c r="C301" s="262">
        <v>228.32</v>
      </c>
      <c r="D301" s="223"/>
      <c r="E301" s="119"/>
      <c r="F301" s="196">
        <v>492.37</v>
      </c>
      <c r="G301" s="209">
        <v>0</v>
      </c>
      <c r="H301" s="114"/>
      <c r="K301" s="364"/>
      <c r="L301" s="202"/>
      <c r="N301" s="358"/>
    </row>
    <row r="302" spans="1:14" s="67" customFormat="1" ht="23.25" customHeight="1" x14ac:dyDescent="0.25">
      <c r="A302" s="165"/>
      <c r="B302" s="197" t="s">
        <v>216</v>
      </c>
      <c r="C302" s="266">
        <v>2024.3</v>
      </c>
      <c r="D302" s="223"/>
      <c r="E302" s="119"/>
      <c r="F302" s="198">
        <v>0</v>
      </c>
      <c r="G302" s="209">
        <v>0</v>
      </c>
      <c r="H302" s="114"/>
      <c r="K302" s="364"/>
      <c r="L302" s="202"/>
      <c r="N302" s="358"/>
    </row>
    <row r="303" spans="1:14" s="67" customFormat="1" ht="31.5" customHeight="1" x14ac:dyDescent="0.25">
      <c r="A303" s="165"/>
      <c r="B303" s="166" t="s">
        <v>179</v>
      </c>
      <c r="C303" s="266">
        <v>2024.3</v>
      </c>
      <c r="D303" s="223"/>
      <c r="E303" s="119"/>
      <c r="F303" s="196">
        <v>0</v>
      </c>
      <c r="G303" s="209">
        <v>0</v>
      </c>
      <c r="H303" s="114"/>
      <c r="K303" s="364"/>
      <c r="L303" s="202"/>
      <c r="N303" s="358"/>
    </row>
    <row r="304" spans="1:14" s="202" customFormat="1" x14ac:dyDescent="0.25">
      <c r="A304" s="210">
        <v>57</v>
      </c>
      <c r="B304" s="215" t="s">
        <v>49</v>
      </c>
      <c r="C304" s="265"/>
      <c r="D304" s="222"/>
      <c r="E304" s="114"/>
      <c r="F304" s="114"/>
      <c r="G304" s="114"/>
      <c r="H304" s="114"/>
      <c r="K304" s="365"/>
      <c r="N304" s="359"/>
    </row>
    <row r="305" spans="1:14" s="202" customFormat="1" x14ac:dyDescent="0.25">
      <c r="A305" s="210"/>
      <c r="B305" s="140" t="s">
        <v>238</v>
      </c>
      <c r="C305" s="265">
        <v>28.8</v>
      </c>
      <c r="D305" s="222"/>
      <c r="E305" s="114">
        <v>72</v>
      </c>
      <c r="F305" s="114">
        <v>64.8</v>
      </c>
      <c r="G305" s="114">
        <f t="shared" ref="G305:G308" si="16">F305/C305*100</f>
        <v>225</v>
      </c>
      <c r="H305" s="114">
        <f>F305/E305*100</f>
        <v>89.999999999999986</v>
      </c>
      <c r="K305" s="365"/>
      <c r="N305" s="359"/>
    </row>
    <row r="306" spans="1:14" x14ac:dyDescent="0.25">
      <c r="A306" s="128"/>
      <c r="B306" s="140" t="s">
        <v>203</v>
      </c>
      <c r="C306" s="257">
        <v>28.8</v>
      </c>
      <c r="D306" s="219">
        <v>26.54</v>
      </c>
      <c r="E306" s="119">
        <v>72</v>
      </c>
      <c r="F306" s="119">
        <v>64.8</v>
      </c>
      <c r="G306" s="114">
        <f t="shared" si="16"/>
        <v>225</v>
      </c>
      <c r="H306" s="114">
        <f>F306/E306*100</f>
        <v>89.999999999999986</v>
      </c>
    </row>
    <row r="307" spans="1:14" ht="26.25" x14ac:dyDescent="0.25">
      <c r="A307" s="128"/>
      <c r="B307" s="140" t="s">
        <v>227</v>
      </c>
      <c r="C307" s="257">
        <v>28.8</v>
      </c>
      <c r="D307" s="219"/>
      <c r="E307" s="119"/>
      <c r="F307" s="119">
        <v>64.8</v>
      </c>
      <c r="G307" s="114">
        <f t="shared" si="16"/>
        <v>225</v>
      </c>
      <c r="H307" s="114"/>
    </row>
    <row r="308" spans="1:14" x14ac:dyDescent="0.25">
      <c r="A308" s="147"/>
      <c r="B308" s="168" t="s">
        <v>167</v>
      </c>
      <c r="C308" s="268">
        <v>28.8</v>
      </c>
      <c r="D308" s="119"/>
      <c r="E308" s="119"/>
      <c r="F308" s="126">
        <v>64.8</v>
      </c>
      <c r="G308" s="114">
        <f t="shared" si="16"/>
        <v>225</v>
      </c>
      <c r="H308" s="114"/>
    </row>
  </sheetData>
  <mergeCells count="3">
    <mergeCell ref="A1:H1"/>
    <mergeCell ref="A3:H3"/>
    <mergeCell ref="B7:H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 ek</vt:lpstr>
      <vt:lpstr>Prihodi i rashodi prema izvoru </vt:lpstr>
      <vt:lpstr>Rashodi prema funkcijskoj kl</vt:lpstr>
      <vt:lpstr>Račun financiranja</vt:lpstr>
      <vt:lpstr>Račun financiranja po izvorima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OŠ Zadarski otoci</cp:lastModifiedBy>
  <cp:lastPrinted>2025-03-17T09:20:25Z</cp:lastPrinted>
  <dcterms:created xsi:type="dcterms:W3CDTF">2022-08-12T12:51:27Z</dcterms:created>
  <dcterms:modified xsi:type="dcterms:W3CDTF">2025-03-17T09:21:42Z</dcterms:modified>
</cp:coreProperties>
</file>