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Š Zadarski otoci\Desktop\IZVRŠENJE 2025-6\"/>
    </mc:Choice>
  </mc:AlternateContent>
  <bookViews>
    <workbookView xWindow="0" yWindow="0" windowWidth="28800" windowHeight="12300" firstSheet="2" activeTab="2"/>
  </bookViews>
  <sheets>
    <sheet name="SAŽETAK" sheetId="1" r:id="rId1"/>
    <sheet name="Račun prihoda i rashoda ek" sheetId="10" r:id="rId2"/>
    <sheet name="Prihodi i rashodi prema izvoru " sheetId="8" r:id="rId3"/>
    <sheet name="Rashodi prema funkcijskoj kl" sheetId="5" r:id="rId4"/>
    <sheet name="Račun financiranja" sheetId="6" r:id="rId5"/>
    <sheet name="Račun financiranja po izvorima " sheetId="9" r:id="rId6"/>
    <sheet name="POSEBNI DIO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8" l="1"/>
  <c r="D22" i="8"/>
  <c r="D23" i="8"/>
  <c r="F14" i="7"/>
  <c r="F13" i="7" s="1"/>
  <c r="F15" i="7"/>
  <c r="F26" i="7"/>
  <c r="F133" i="7"/>
  <c r="F73" i="7"/>
  <c r="F74" i="7"/>
  <c r="F132" i="7"/>
  <c r="F134" i="7"/>
  <c r="F81" i="7"/>
  <c r="C12" i="5" l="1"/>
  <c r="C11" i="5"/>
  <c r="E54" i="10"/>
  <c r="E11" i="10"/>
  <c r="E110" i="10"/>
  <c r="C21" i="8"/>
  <c r="C29" i="8"/>
  <c r="C16" i="8"/>
  <c r="C9" i="8" s="1"/>
  <c r="E47" i="10"/>
  <c r="E73" i="7"/>
  <c r="E81" i="7"/>
  <c r="E74" i="7"/>
  <c r="E133" i="7"/>
  <c r="E254" i="7"/>
  <c r="E89" i="10"/>
  <c r="E152" i="7" l="1"/>
  <c r="E132" i="7" l="1"/>
  <c r="G12" i="1" l="1"/>
  <c r="G15" i="1" s="1"/>
  <c r="D21" i="8"/>
  <c r="E21" i="8" s="1"/>
  <c r="E239" i="7"/>
  <c r="E293" i="7"/>
  <c r="E172" i="7"/>
  <c r="E312" i="7"/>
  <c r="H31" i="1"/>
  <c r="E97" i="10"/>
  <c r="E96" i="10" s="1"/>
  <c r="E56" i="7"/>
  <c r="E12" i="10"/>
  <c r="E27" i="10"/>
  <c r="H56" i="7" l="1"/>
  <c r="E236" i="7"/>
  <c r="D12" i="5"/>
  <c r="D11" i="5"/>
  <c r="D10" i="5"/>
  <c r="D28" i="8"/>
  <c r="D34" i="8"/>
  <c r="D35" i="8"/>
  <c r="F101" i="7"/>
  <c r="F97" i="7" s="1"/>
  <c r="F89" i="7" s="1"/>
  <c r="F199" i="7"/>
  <c r="E226" i="7"/>
  <c r="F172" i="7"/>
  <c r="H172" i="7" s="1"/>
  <c r="H180" i="7"/>
  <c r="G185" i="7"/>
  <c r="H185" i="7"/>
  <c r="G186" i="7"/>
  <c r="G187" i="7"/>
  <c r="G188" i="7"/>
  <c r="F142" i="7"/>
  <c r="F135" i="7"/>
  <c r="F34" i="7"/>
  <c r="F35" i="7"/>
  <c r="F62" i="7"/>
  <c r="F67" i="7"/>
  <c r="F20" i="7"/>
  <c r="F19" i="7" s="1"/>
  <c r="H160" i="7"/>
  <c r="E306" i="7"/>
  <c r="E299" i="7"/>
  <c r="E286" i="7"/>
  <c r="E285" i="7" s="1"/>
  <c r="E280" i="7"/>
  <c r="E273" i="7"/>
  <c r="E272" i="7" s="1"/>
  <c r="H267" i="7"/>
  <c r="H266" i="7"/>
  <c r="E298" i="7" l="1"/>
  <c r="E270" i="7"/>
  <c r="H186" i="7"/>
  <c r="H173" i="7"/>
  <c r="H132" i="7" l="1"/>
  <c r="F313" i="7"/>
  <c r="F312" i="7" s="1"/>
  <c r="F239" i="7"/>
  <c r="F275" i="7"/>
  <c r="F273" i="7"/>
  <c r="F281" i="7"/>
  <c r="F280" i="7" s="1"/>
  <c r="F238" i="7" l="1"/>
  <c r="F272" i="7"/>
  <c r="H235" i="7"/>
  <c r="C82" i="7"/>
  <c r="C81" i="7" s="1"/>
  <c r="C73" i="7" s="1"/>
  <c r="G273" i="7" l="1"/>
  <c r="F21" i="8" l="1"/>
  <c r="E22" i="8"/>
  <c r="F22" i="8"/>
  <c r="D9" i="8"/>
  <c r="H15" i="1"/>
  <c r="H12" i="1"/>
  <c r="F110" i="10"/>
  <c r="F98" i="10"/>
  <c r="F97" i="10" s="1"/>
  <c r="D96" i="10"/>
  <c r="D46" i="10"/>
  <c r="D110" i="10" s="1"/>
  <c r="F27" i="10" l="1"/>
  <c r="F11" i="10" s="1"/>
  <c r="G16" i="7" l="1"/>
  <c r="G17" i="7"/>
  <c r="G20" i="7"/>
  <c r="G21" i="7"/>
  <c r="G24" i="7"/>
  <c r="G27" i="7"/>
  <c r="G29" i="7"/>
  <c r="G30" i="7"/>
  <c r="G31" i="7"/>
  <c r="G33" i="7"/>
  <c r="G26" i="7"/>
  <c r="G34" i="7"/>
  <c r="G35" i="7"/>
  <c r="G36" i="7"/>
  <c r="G39" i="7"/>
  <c r="G40" i="7"/>
  <c r="G43" i="7"/>
  <c r="G44" i="7"/>
  <c r="G46" i="7"/>
  <c r="G74" i="7"/>
  <c r="G75" i="7"/>
  <c r="G76" i="7"/>
  <c r="G77" i="7"/>
  <c r="G78" i="7"/>
  <c r="G79" i="7"/>
  <c r="G80" i="7"/>
  <c r="G83" i="7"/>
  <c r="G85" i="7"/>
  <c r="G86" i="7"/>
  <c r="G90" i="7"/>
  <c r="G109" i="7"/>
  <c r="G112" i="7"/>
  <c r="G115" i="7"/>
  <c r="G118" i="7"/>
  <c r="G132" i="7"/>
  <c r="G134" i="7"/>
  <c r="G135" i="7"/>
  <c r="G137" i="7"/>
  <c r="G138" i="7"/>
  <c r="G142" i="7"/>
  <c r="G152" i="7"/>
  <c r="G153" i="7"/>
  <c r="G154" i="7"/>
  <c r="G160" i="7"/>
  <c r="G161" i="7"/>
  <c r="G162" i="7"/>
  <c r="G163" i="7"/>
  <c r="G168" i="7"/>
  <c r="G169" i="7"/>
  <c r="G202" i="7"/>
  <c r="G207" i="7"/>
  <c r="G208" i="7"/>
  <c r="G225" i="7"/>
  <c r="G226" i="7"/>
  <c r="G227" i="7"/>
  <c r="G240" i="7"/>
  <c r="G241" i="7"/>
  <c r="G242" i="7"/>
  <c r="G243" i="7"/>
  <c r="G245" i="7"/>
  <c r="G246" i="7"/>
  <c r="G247" i="7"/>
  <c r="G248" i="7"/>
  <c r="G256" i="7"/>
  <c r="G257" i="7"/>
  <c r="G258" i="7"/>
  <c r="G259" i="7"/>
  <c r="G274" i="7"/>
  <c r="G275" i="7"/>
  <c r="G276" i="7"/>
  <c r="G277" i="7"/>
  <c r="G278" i="7"/>
  <c r="G279" i="7"/>
  <c r="G281" i="7"/>
  <c r="G283" i="7"/>
  <c r="G313" i="7"/>
  <c r="G314" i="7"/>
  <c r="G315" i="7"/>
  <c r="G318" i="7"/>
  <c r="G319" i="7"/>
  <c r="G326" i="7"/>
  <c r="G327" i="7"/>
  <c r="G328" i="7"/>
  <c r="G329" i="7"/>
  <c r="G82" i="7" l="1"/>
  <c r="G81" i="7"/>
  <c r="G238" i="7"/>
  <c r="G239" i="7"/>
  <c r="G15" i="7"/>
  <c r="G108" i="7"/>
  <c r="G19" i="7"/>
  <c r="G312" i="7"/>
  <c r="G84" i="7"/>
  <c r="G73" i="7"/>
  <c r="G244" i="7"/>
  <c r="G133" i="7"/>
  <c r="G280" i="7" l="1"/>
  <c r="G201" i="7"/>
  <c r="G272" i="7" l="1"/>
  <c r="G14" i="7"/>
  <c r="H14" i="7"/>
  <c r="G200" i="7"/>
  <c r="G199" i="7"/>
  <c r="G97" i="7"/>
  <c r="G89" i="7"/>
  <c r="F9" i="8"/>
  <c r="H107" i="10"/>
  <c r="H97" i="10"/>
  <c r="H13" i="7" l="1"/>
  <c r="G13" i="7"/>
  <c r="H299" i="7" l="1"/>
  <c r="H156" i="7"/>
  <c r="H320" i="7"/>
  <c r="H262" i="7"/>
  <c r="H57" i="7"/>
  <c r="H50" i="7"/>
  <c r="H298" i="7" l="1"/>
  <c r="H306" i="7"/>
  <c r="H74" i="7" l="1"/>
  <c r="H272" i="7" l="1"/>
  <c r="H273" i="7"/>
  <c r="H313" i="7" l="1"/>
  <c r="G12" i="10" l="1"/>
  <c r="G11" i="10"/>
  <c r="H63" i="7" l="1"/>
  <c r="E11" i="8"/>
  <c r="E12" i="8"/>
  <c r="E13" i="8"/>
  <c r="E14" i="8"/>
  <c r="E15" i="8"/>
  <c r="E16" i="8"/>
  <c r="E17" i="8"/>
  <c r="E18" i="8"/>
  <c r="E19" i="8"/>
  <c r="E20" i="8"/>
  <c r="E10" i="8"/>
  <c r="F10" i="8"/>
  <c r="H62" i="7" l="1"/>
  <c r="H73" i="7"/>
  <c r="H12" i="10" l="1"/>
  <c r="G21" i="10" l="1"/>
  <c r="E11" i="5" l="1"/>
  <c r="E12" i="5"/>
  <c r="E13" i="5"/>
  <c r="E10" i="5"/>
  <c r="E29" i="8"/>
  <c r="E30" i="8"/>
  <c r="F35" i="8"/>
  <c r="F34" i="8"/>
  <c r="E35" i="8"/>
  <c r="E34" i="8"/>
  <c r="E23" i="8"/>
  <c r="E24" i="8"/>
  <c r="E25" i="8"/>
  <c r="E28" i="8"/>
  <c r="E31" i="8"/>
  <c r="E32" i="8"/>
  <c r="H54" i="10"/>
  <c r="E9" i="8" l="1"/>
  <c r="H85" i="10" l="1"/>
  <c r="H89" i="10"/>
  <c r="H96" i="10"/>
  <c r="H47" i="10"/>
  <c r="G48" i="10"/>
  <c r="G49" i="10"/>
  <c r="G50" i="10"/>
  <c r="G51" i="10"/>
  <c r="G52" i="10"/>
  <c r="G53" i="10"/>
  <c r="G54" i="10"/>
  <c r="G55" i="10"/>
  <c r="G56" i="10"/>
  <c r="G57" i="10"/>
  <c r="G58" i="10"/>
  <c r="G60" i="10"/>
  <c r="G61" i="10"/>
  <c r="G62" i="10"/>
  <c r="G63" i="10"/>
  <c r="G65" i="10"/>
  <c r="G67" i="10"/>
  <c r="G68" i="10"/>
  <c r="G70" i="10"/>
  <c r="G71" i="10"/>
  <c r="G72" i="10"/>
  <c r="G74" i="10"/>
  <c r="G75" i="10"/>
  <c r="G76" i="10"/>
  <c r="G77" i="10"/>
  <c r="G80" i="10"/>
  <c r="G81" i="10"/>
  <c r="G82" i="10"/>
  <c r="G84" i="10"/>
  <c r="G85" i="10"/>
  <c r="G86" i="10"/>
  <c r="G88" i="10"/>
  <c r="G89" i="10"/>
  <c r="G90" i="10"/>
  <c r="G91" i="10"/>
  <c r="G96" i="10"/>
  <c r="G97" i="10"/>
  <c r="G98" i="10"/>
  <c r="G99" i="10"/>
  <c r="G105" i="10"/>
  <c r="G106" i="10"/>
  <c r="G47" i="10"/>
  <c r="H27" i="10"/>
  <c r="H33" i="10"/>
  <c r="G15" i="10"/>
  <c r="G16" i="10"/>
  <c r="G18" i="10"/>
  <c r="G19" i="10"/>
  <c r="G22" i="10"/>
  <c r="G23" i="10"/>
  <c r="G24" i="10"/>
  <c r="G25" i="10"/>
  <c r="G26" i="10"/>
  <c r="G27" i="10"/>
  <c r="G28" i="10"/>
  <c r="G29" i="10"/>
  <c r="G30" i="10"/>
  <c r="G31" i="10"/>
  <c r="G33" i="10"/>
  <c r="G34" i="10"/>
  <c r="G35" i="10"/>
  <c r="G37" i="10"/>
  <c r="G38" i="10"/>
  <c r="G39" i="10"/>
  <c r="G46" i="10" l="1"/>
  <c r="H11" i="10"/>
  <c r="G110" i="10" l="1"/>
  <c r="H97" i="7" l="1"/>
  <c r="H293" i="7" l="1"/>
  <c r="H286" i="7"/>
  <c r="H285" i="7"/>
  <c r="H280" i="7"/>
  <c r="H261" i="7"/>
  <c r="H257" i="7"/>
  <c r="H256" i="7"/>
  <c r="H251" i="7"/>
  <c r="H246" i="7"/>
  <c r="H226" i="7"/>
  <c r="H225" i="7"/>
  <c r="H211" i="7"/>
  <c r="H210" i="7"/>
  <c r="H200" i="7"/>
  <c r="H199" i="7"/>
  <c r="H161" i="7"/>
  <c r="H152" i="7"/>
  <c r="H133" i="7"/>
  <c r="H89" i="7"/>
  <c r="H81" i="7"/>
  <c r="H49" i="7"/>
  <c r="H43" i="7"/>
  <c r="F13" i="5" l="1"/>
  <c r="F10" i="5"/>
  <c r="F31" i="8" l="1"/>
  <c r="F23" i="8"/>
  <c r="F25" i="8"/>
  <c r="F29" i="8"/>
  <c r="F30" i="8"/>
  <c r="F32" i="8"/>
  <c r="F17" i="8"/>
  <c r="F18" i="8"/>
  <c r="F19" i="8"/>
  <c r="F20" i="8"/>
  <c r="F11" i="8"/>
  <c r="F12" i="8"/>
  <c r="F28" i="8" l="1"/>
  <c r="F24" i="8"/>
  <c r="F16" i="8"/>
  <c r="F13" i="8"/>
  <c r="F11" i="5"/>
  <c r="F12" i="5" l="1"/>
  <c r="H312" i="7"/>
  <c r="H238" i="7"/>
  <c r="H239" i="7"/>
  <c r="H110" i="10"/>
  <c r="H46" i="10"/>
</calcChain>
</file>

<file path=xl/sharedStrings.xml><?xml version="1.0" encoding="utf-8"?>
<sst xmlns="http://schemas.openxmlformats.org/spreadsheetml/2006/main" count="592" uniqueCount="339">
  <si>
    <t>PRIHODI UKUPNO</t>
  </si>
  <si>
    <t>RASHODI UKUPNO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</si>
  <si>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</si>
  <si>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</si>
  <si>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</si>
  <si>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</si>
  <si>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>Naziv prihoda</t>
  </si>
  <si>
    <t>Razred</t>
  </si>
  <si>
    <t>Skupina</t>
  </si>
  <si>
    <t>Izvor</t>
  </si>
  <si>
    <t>Prihodi poslovanja</t>
  </si>
  <si>
    <t>Opći prihodi i primici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</si>
  <si>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</si>
  <si>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</si>
  <si>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</si>
  <si>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</si>
  <si>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</si>
  <si>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</si>
  <si>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</si>
  <si>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</si>
  <si>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</si>
  <si>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</si>
  <si>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</si>
  <si>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</si>
  <si>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</si>
  <si>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</si>
  <si>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</si>
  <si>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</si>
  <si>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</si>
  <si>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B) SAŽETAK RAČUNA FINANCIRANJA</t>
  </si>
  <si>
    <t>UKUPAN DONOS VIŠKA / MANJKA IZ PRETHODNE(IH) GODINE***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</si>
  <si>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</si>
  <si>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</si>
  <si>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</si>
  <si>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</si>
  <si>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Izvanstandardni programi u školama</t>
  </si>
  <si>
    <t>Financiranje nabave drugih obrazovnih materijala</t>
  </si>
  <si>
    <t>A 1013-07</t>
  </si>
  <si>
    <t>Osnovnoškolsko obrazovanje</t>
  </si>
  <si>
    <t>A 1012-02</t>
  </si>
  <si>
    <t xml:space="preserve">Financijski rashodi </t>
  </si>
  <si>
    <t xml:space="preserve">Opći prihodi i primici </t>
  </si>
  <si>
    <t>09 Obrazovanje</t>
  </si>
  <si>
    <t>0912 Osnovno obrazovanje</t>
  </si>
  <si>
    <t>096 Dodatne usluge u obrazovanju</t>
  </si>
  <si>
    <t>A 1013-13</t>
  </si>
  <si>
    <t>Prehrana učenika u osnovnim školama</t>
  </si>
  <si>
    <t>A 1013-14</t>
  </si>
  <si>
    <t>Pomoći</t>
  </si>
  <si>
    <t xml:space="preserve">Pomoći </t>
  </si>
  <si>
    <t>PROGRAM 1012</t>
  </si>
  <si>
    <t xml:space="preserve">Vlastiti prihodi </t>
  </si>
  <si>
    <t>Prihod od financijske imovine</t>
  </si>
  <si>
    <t>Prihodi za posebne namjene</t>
  </si>
  <si>
    <t xml:space="preserve">Naknade građanima i kućanstvima </t>
  </si>
  <si>
    <t>Višak vlastitih prihoda</t>
  </si>
  <si>
    <t xml:space="preserve">Donacije </t>
  </si>
  <si>
    <t>Opremanje škola STANDARD</t>
  </si>
  <si>
    <t>A 1012-10</t>
  </si>
  <si>
    <t>PROGRAM 1013</t>
  </si>
  <si>
    <t xml:space="preserve">Višak vlastitih prihoda </t>
  </si>
  <si>
    <t>Sredstva iz EU</t>
  </si>
  <si>
    <t xml:space="preserve">Izvršenje tekuće godine </t>
  </si>
  <si>
    <t>Indeks</t>
  </si>
  <si>
    <t xml:space="preserve">Izvršenje prethodne godine </t>
  </si>
  <si>
    <t xml:space="preserve">Plan tekuće godine </t>
  </si>
  <si>
    <t>Izvršenje prethodne godine</t>
  </si>
  <si>
    <t>Izvršenje tekuće godine</t>
  </si>
  <si>
    <t xml:space="preserve">UKUPNO PRIHODI </t>
  </si>
  <si>
    <t>1 Opći prihodi i primici</t>
  </si>
  <si>
    <t>11 Opći prihodi i primici</t>
  </si>
  <si>
    <t>3 Vlastiti prihodi</t>
  </si>
  <si>
    <t>31 Vlastiti prihodi</t>
  </si>
  <si>
    <t>UKUPNO RASHODI</t>
  </si>
  <si>
    <t>A) SAŽETAK RAČUNA PRIHODA I RASHODA</t>
  </si>
  <si>
    <t xml:space="preserve">                 IZVJEŠTAJ RAČUNA FINANCIRANJA PREMA EKONOMSKOJ KLASIFIKACIJI </t>
  </si>
  <si>
    <t>IZVJEŠTAJ RAČUNA FINANCIRANJA PREMA IZVORIMA FINANCIRANJA</t>
  </si>
  <si>
    <t>IZVJEŠTAJ O PRIHODIMA I RASHODIMA PREMA IZVORIMA FINANCIRANJA</t>
  </si>
  <si>
    <t xml:space="preserve">4 Prihodi za posbene namjene </t>
  </si>
  <si>
    <t>41 Prihodi za posbne namjene</t>
  </si>
  <si>
    <t>5 Pomoći</t>
  </si>
  <si>
    <t>6 Donacije</t>
  </si>
  <si>
    <t xml:space="preserve">61 Donacije </t>
  </si>
  <si>
    <t xml:space="preserve">57 Pomoći iz inozemstva i od subjekata unutar općeg proračuna </t>
  </si>
  <si>
    <t xml:space="preserve">5402 Sredstva iz EU </t>
  </si>
  <si>
    <t xml:space="preserve">VIŠAK PRIHODA KORIŠTEN ZA POKRIĆE RASHODA </t>
  </si>
  <si>
    <t>9 Rezultat</t>
  </si>
  <si>
    <t>92 Višak vlastitih prihoda</t>
  </si>
  <si>
    <t>RASHODI POSLOVANJA PREMA EKONOMSKOJ KLASIFIKACIJI</t>
  </si>
  <si>
    <t xml:space="preserve">A. RAČUN PRIHODA I RASHODA </t>
  </si>
  <si>
    <t>PRIHODI POSLOVANJA PREMA EKONOMSKOJ KLASIFIKACIJI</t>
  </si>
  <si>
    <t>B. RAČUN FINANCIRANJA</t>
  </si>
  <si>
    <t xml:space="preserve">B. RAČUN FINANCIRANJA </t>
  </si>
  <si>
    <t xml:space="preserve">Ostali nespomenuti prihodi </t>
  </si>
  <si>
    <t xml:space="preserve">Pomoći proračunskim korisnicima iz proračuna koji im nije nadležan </t>
  </si>
  <si>
    <t xml:space="preserve">Tekuće pomoći proračunskim korisnicima iz proračuna koji im nije nadležan </t>
  </si>
  <si>
    <t xml:space="preserve">Kapitalne pomoći  proračunskim korisnicima iz proračuna koji im nije nadležan </t>
  </si>
  <si>
    <t xml:space="preserve">Prijenosi između proračunskih korisnika istog proračuna </t>
  </si>
  <si>
    <t>Tekući prijenosi između proračunskih korisnika istog proračuna</t>
  </si>
  <si>
    <t xml:space="preserve">Tekući prijenosi između proračunskih korisnika istog proračuna temeljem prijenosa EU sredstava </t>
  </si>
  <si>
    <t>Prihodi od  imovine</t>
  </si>
  <si>
    <t>Kamate na oročena sredstva i depozite po viđenju</t>
  </si>
  <si>
    <t>Prihodi po posebnim propisima</t>
  </si>
  <si>
    <t>Prihodi od upravnih i administrativnih pristojbu, pristojbi po posebnim propisima i naknada</t>
  </si>
  <si>
    <t xml:space="preserve">Prihodi od prodaje proizvoda i robe te pruženih usluga </t>
  </si>
  <si>
    <t>Prihodi od pruženih usluga</t>
  </si>
  <si>
    <t xml:space="preserve">Tekuće donacije </t>
  </si>
  <si>
    <t>Prihodi iz nadležnog proračuna za financiranje redovne djelatnosti proračunskih korisnika</t>
  </si>
  <si>
    <t xml:space="preserve">Prihodi iz nadležnog proračuna za financiranje rashoda poslovanja </t>
  </si>
  <si>
    <t>Prihodi iz nadležnog proračuna za financiranjerashoda za nabavu nefinancijske imovine</t>
  </si>
  <si>
    <t xml:space="preserve">Ostali prihodi </t>
  </si>
  <si>
    <t xml:space="preserve">Kapitalne donacije </t>
  </si>
  <si>
    <t>Plaće za redovan rad</t>
  </si>
  <si>
    <t>Plaće (Bruto)</t>
  </si>
  <si>
    <t xml:space="preserve">Ostali rashodi za zaposlene </t>
  </si>
  <si>
    <t>Doprinosi na plaće</t>
  </si>
  <si>
    <t xml:space="preserve">Doprinosi za obvezno zdravstveno osiguranje </t>
  </si>
  <si>
    <t>Naknade troškova zaposlenima</t>
  </si>
  <si>
    <t>Službena putovanja</t>
  </si>
  <si>
    <t>Naknade za prijevoz , za rad na terenu i odvojeni život</t>
  </si>
  <si>
    <t>Stručno usavršavanje zaposlenika</t>
  </si>
  <si>
    <t>Rashodi za materijal i energiju</t>
  </si>
  <si>
    <t xml:space="preserve">Uredski materijal i ostali materijalni rashodi </t>
  </si>
  <si>
    <t>Materijal i sirovine</t>
  </si>
  <si>
    <t>Energija</t>
  </si>
  <si>
    <t xml:space="preserve">Materijal i dijelovi za tekuće i investicijsko održavanje </t>
  </si>
  <si>
    <t>Sitni inventar i auto gume</t>
  </si>
  <si>
    <t>Službena, radna i zaštitna odjeća i obuća</t>
  </si>
  <si>
    <t xml:space="preserve">Rashodi za usluge </t>
  </si>
  <si>
    <t>Usluge telefona, pošte i prijevoza</t>
  </si>
  <si>
    <t>Usluge tekućegi investicijskog održavanja</t>
  </si>
  <si>
    <t>Usluge promidžbe i informiranja</t>
  </si>
  <si>
    <t>Komunalne usluge</t>
  </si>
  <si>
    <t>Zakupnine i najamnine</t>
  </si>
  <si>
    <t xml:space="preserve">Zdravstvene i veterinarske usluge </t>
  </si>
  <si>
    <t>Intelektualne i osobne usluge</t>
  </si>
  <si>
    <t>Računalne usluge</t>
  </si>
  <si>
    <t>Ostale usluge</t>
  </si>
  <si>
    <t xml:space="preserve">Ostali nespomenuti rashodi poslovanja </t>
  </si>
  <si>
    <t xml:space="preserve">Ostali financijski rashodi </t>
  </si>
  <si>
    <t>Bankarske usluge i usluge platnog prometa</t>
  </si>
  <si>
    <t>Zatezne kamate</t>
  </si>
  <si>
    <t>Ostale naknade građanima i kućanstvima iz proračuna</t>
  </si>
  <si>
    <t>Naknade građanima i kućanstvima u novcu</t>
  </si>
  <si>
    <t>Naknade građanima i kućanstvima u naravi</t>
  </si>
  <si>
    <t>Ostale naknade troškova zaposlenima</t>
  </si>
  <si>
    <t>Premije osiguranja</t>
  </si>
  <si>
    <t>Reprezentacija</t>
  </si>
  <si>
    <t>Članarine</t>
  </si>
  <si>
    <t>Pristojbe i naknade</t>
  </si>
  <si>
    <t>Troškovi sudskih postupaka</t>
  </si>
  <si>
    <t>Postrojenja i oprema</t>
  </si>
  <si>
    <t xml:space="preserve">Uredska oprema i namještaj </t>
  </si>
  <si>
    <t>Komunikacijska oprema</t>
  </si>
  <si>
    <t>Instrumenti, uređaji i strojevi</t>
  </si>
  <si>
    <t xml:space="preserve">Sportska i glazbena oprema </t>
  </si>
  <si>
    <t>Uređaji, strojevi i oprema za ostale namjene</t>
  </si>
  <si>
    <t>Knjige</t>
  </si>
  <si>
    <t xml:space="preserve">Knjige </t>
  </si>
  <si>
    <t>A 1012-01</t>
  </si>
  <si>
    <t>Materijalni rashodi škola-STANDARD</t>
  </si>
  <si>
    <t xml:space="preserve">3 Rashodi poslovanja </t>
  </si>
  <si>
    <t xml:space="preserve">32 Materijalni rashodi </t>
  </si>
  <si>
    <t>3211-Službena putovanja</t>
  </si>
  <si>
    <t>3212-Naknade za prijevoz na posao i s posla</t>
  </si>
  <si>
    <t>3213-Stručno usavršavanje zaposlenika</t>
  </si>
  <si>
    <t>3214- Ostale naknade troškova zaposlenima</t>
  </si>
  <si>
    <t>3221-Uredski materijal</t>
  </si>
  <si>
    <t>3223-Energija</t>
  </si>
  <si>
    <t xml:space="preserve">3222- Materijali i sirovine </t>
  </si>
  <si>
    <t>3224-Materijali i dijelovi za tekuć.i inves.održ.</t>
  </si>
  <si>
    <t>3225-Sitni inventar i auto gume</t>
  </si>
  <si>
    <t>3227- Službena, radna i zaštitna odjeća i obuća</t>
  </si>
  <si>
    <t>3231-Usluge telefona ,pošte i prijevoza</t>
  </si>
  <si>
    <t>3232-Usluge tekuć.i investic.održavanja</t>
  </si>
  <si>
    <t>3233- Usluge promidžbe i informiranja</t>
  </si>
  <si>
    <t>3234-Komunalne usluge</t>
  </si>
  <si>
    <t>3235-Zakupnine i najamnine</t>
  </si>
  <si>
    <t xml:space="preserve">3236- Zdravstvene usluge </t>
  </si>
  <si>
    <t>3237-Intelektualne i osobne usluge</t>
  </si>
  <si>
    <t>3238-Računalne usluge</t>
  </si>
  <si>
    <t>3239-Ostale usluge</t>
  </si>
  <si>
    <t>3292-Premije osiguranja</t>
  </si>
  <si>
    <t>3293-Reprezentacija</t>
  </si>
  <si>
    <t>3294-Članarine</t>
  </si>
  <si>
    <t>3299-Ostali nespom.rashodi poslovanja</t>
  </si>
  <si>
    <t>Financijski rashodi škola STANDARD</t>
  </si>
  <si>
    <t>34 Financijski rashodi</t>
  </si>
  <si>
    <t>3431-Bankarske usl.i isl.platnog prometa</t>
  </si>
  <si>
    <t>3433-Zatezne kamate</t>
  </si>
  <si>
    <t>A 1012-03</t>
  </si>
  <si>
    <t>4221-Uredska oprema i namještaj</t>
  </si>
  <si>
    <t>4226-Sportska i glazbena oprema</t>
  </si>
  <si>
    <t>4241-Knjige u knižnicama</t>
  </si>
  <si>
    <t>A 1012-09</t>
  </si>
  <si>
    <t>Rashodi za zaposlene -vlastiti i namjenski prihodi škola</t>
  </si>
  <si>
    <t>31-Plaće za zaposlene</t>
  </si>
  <si>
    <t>311-Plaće za zaposlene</t>
  </si>
  <si>
    <t>3111-Plaće za redovan rad</t>
  </si>
  <si>
    <t>312-Ostali rashodi za zaposlene</t>
  </si>
  <si>
    <t>3121-Ostali rashodi za zaposlene</t>
  </si>
  <si>
    <t>313-Doprinosi za zdravstveno osiguranje</t>
  </si>
  <si>
    <t>3132-Doprinosi za obavezno zdravstveno osiguranje</t>
  </si>
  <si>
    <t>32-Materijalni rashodi</t>
  </si>
  <si>
    <t xml:space="preserve">321- Naknada troškova zaposlenima </t>
  </si>
  <si>
    <t>3212-Naknade za prijevoz</t>
  </si>
  <si>
    <t xml:space="preserve">Materijalni rashodi- vlastiti i namjenski prihodi </t>
  </si>
  <si>
    <t xml:space="preserve">31- Rashodi za zaposlene </t>
  </si>
  <si>
    <t>321- Naknade troškova zaposlenima</t>
  </si>
  <si>
    <t>3213-Stručno usavršavanje zaposlnika</t>
  </si>
  <si>
    <t>322- Rashodi za materijal i energiju</t>
  </si>
  <si>
    <t>3222-Materijali i sirovine</t>
  </si>
  <si>
    <t>3223- Energija</t>
  </si>
  <si>
    <t>3224- Materijal i dijelovi za tek. i inv.održavanje</t>
  </si>
  <si>
    <t>3225-Sitan inventar</t>
  </si>
  <si>
    <t>3227- Radna odjeća i obuća</t>
  </si>
  <si>
    <t>323-Rashodi za usluge</t>
  </si>
  <si>
    <t>3231- Usluge telefona, pošte i prijevoza</t>
  </si>
  <si>
    <t>3232-Usluge tek.i inv.održavanja</t>
  </si>
  <si>
    <t>329-Ostali rashodi poslovanja</t>
  </si>
  <si>
    <t>3293-Reprezenztacija</t>
  </si>
  <si>
    <t>3299- Ostali nespomenutu rashodi</t>
  </si>
  <si>
    <t>34-Ostali financijski rashodi</t>
  </si>
  <si>
    <t>3433- Zatezne kamate</t>
  </si>
  <si>
    <t>37-Naknade građanima i kućanstvima</t>
  </si>
  <si>
    <t>3712-Naknade građanima i kućanstvima u naravi</t>
  </si>
  <si>
    <t>37- Naknade građanima i kućanstvima</t>
  </si>
  <si>
    <t>322-Rashodi za materijal i energiju</t>
  </si>
  <si>
    <t>323- Rashodi za usluge</t>
  </si>
  <si>
    <t>3237- Intelektualne i osobne usluge</t>
  </si>
  <si>
    <t xml:space="preserve">3239-Ostale usluge </t>
  </si>
  <si>
    <t>329- Ostali nespomenuti rashodi poslovanja</t>
  </si>
  <si>
    <t>3293- Reprezentacija</t>
  </si>
  <si>
    <t>3299-Ostali nespomenuti rashodi poslovanja</t>
  </si>
  <si>
    <t xml:space="preserve">37- Ostale naknade građanima i kućanstvima </t>
  </si>
  <si>
    <t xml:space="preserve">372 - Ostale naknade građanima i kućanstvima </t>
  </si>
  <si>
    <t xml:space="preserve">3721- Naknada građanima i kućanstvima u novcu </t>
  </si>
  <si>
    <t>3722- Naknada građanima i kućanstvima u naravi</t>
  </si>
  <si>
    <t>3 Rashodi poslovanja</t>
  </si>
  <si>
    <t>321- Naknada troškova zaposlenima</t>
  </si>
  <si>
    <t>3211- Sužbena putovanja</t>
  </si>
  <si>
    <t xml:space="preserve">3221-Uredski materijal </t>
  </si>
  <si>
    <t>3225- Sitan inventar</t>
  </si>
  <si>
    <t>3231 Usluge telefon, pošte i prijevoza</t>
  </si>
  <si>
    <t xml:space="preserve">A 1012-12 </t>
  </si>
  <si>
    <t xml:space="preserve">Opremanje škola -vlastiti i namjenski prihodi </t>
  </si>
  <si>
    <t>4222-Komunikacijska oprema</t>
  </si>
  <si>
    <t>4225-Instrumenti, uređaji i strojevi</t>
  </si>
  <si>
    <t>4227-Uređaji, strojevi i oprema za ostale namjene</t>
  </si>
  <si>
    <t>4211-Uredska oprema i namještaj</t>
  </si>
  <si>
    <t>A 1013-06</t>
  </si>
  <si>
    <t xml:space="preserve">Produženi boravak </t>
  </si>
  <si>
    <t>313-Doprinosi za zdravstveno osiguranje osiguranje</t>
  </si>
  <si>
    <t>3131-Doprinosi za obavezno zdravstveno osiguranje osiguranje</t>
  </si>
  <si>
    <t>3722-Naknade građanima i kućanstvima u naravi</t>
  </si>
  <si>
    <t>3222-Materijali  i sirovine</t>
  </si>
  <si>
    <t>A 1013-17</t>
  </si>
  <si>
    <t xml:space="preserve">Program predškole </t>
  </si>
  <si>
    <t>31-Rashodi za zaposlene</t>
  </si>
  <si>
    <t xml:space="preserve">313- Doprinosi za zdravstveno oisguranje </t>
  </si>
  <si>
    <t xml:space="preserve">3132- Doprinosi za obavezno  zdravstveno oisguranje </t>
  </si>
  <si>
    <t xml:space="preserve">Indeks </t>
  </si>
  <si>
    <t>4511- Dodatna ulaganja u građ. objektima</t>
  </si>
  <si>
    <t xml:space="preserve">343- Ostali financijski rashodi </t>
  </si>
  <si>
    <t>3722- Naknade građanima i kućanstvima u naravi</t>
  </si>
  <si>
    <t xml:space="preserve">3212- Naknade za prijevoz, za rad na terenu i odvojen život </t>
  </si>
  <si>
    <t xml:space="preserve">321- Nakande troškova zaposlenima </t>
  </si>
  <si>
    <t>3295- Pristojbe i naknade</t>
  </si>
  <si>
    <t xml:space="preserve">422 Postrojenja i oprema </t>
  </si>
  <si>
    <t xml:space="preserve">424 Knjige </t>
  </si>
  <si>
    <t>321-Naknade troškova zaposlenicima</t>
  </si>
  <si>
    <t xml:space="preserve">312- Ostali rashodi za zaposlene </t>
  </si>
  <si>
    <t xml:space="preserve">3121- Ostali rashodi za zaposlene </t>
  </si>
  <si>
    <t xml:space="preserve">322-Materijalni rashodi </t>
  </si>
  <si>
    <t>329-Ostale usluge</t>
  </si>
  <si>
    <t xml:space="preserve">4 Rashodi za nabavu nefinancijske imovine </t>
  </si>
  <si>
    <t>42 Rashodi za nabavu proizvedene dugotrajne imovine</t>
  </si>
  <si>
    <t>422-Postrojenja i oprema</t>
  </si>
  <si>
    <t>45- Dodatna ulaganja na građ.objektima</t>
  </si>
  <si>
    <t xml:space="preserve">32- Materijalni rashodi </t>
  </si>
  <si>
    <t xml:space="preserve">31 Rashodi za zaposlene </t>
  </si>
  <si>
    <t>3-Rashodi poslovanja</t>
  </si>
  <si>
    <t xml:space="preserve">37-Ostale naknade građanima i kućanstvima </t>
  </si>
  <si>
    <t>422 Postrojenja i oprema</t>
  </si>
  <si>
    <t xml:space="preserve">Izvorni plan </t>
  </si>
  <si>
    <t>Plan tekuće godine</t>
  </si>
  <si>
    <t>PRIHODI POSLOVANJA</t>
  </si>
  <si>
    <t>PRIHODI OD PRODAJE NEFINANCIJSKE IMOVINE</t>
  </si>
  <si>
    <t>RASHODI  POSLOVANJA</t>
  </si>
  <si>
    <t>RASHODI ZA NABAVU NEFINANCIJSKE IMOVINE</t>
  </si>
  <si>
    <t>PRIMICI OD FINANCIJSKE IMOVINE I ZADUŽIVANJA</t>
  </si>
  <si>
    <t>IZDACI ZA FINANCIJSKU IMOVINU I OTPLATE ZAJMOVA</t>
  </si>
  <si>
    <t>C) PRENESENI VIŠAK ILI PRENESENI MANJAK I VIŠEGODIŠNJI PLAN URAVNOTEŽENJA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</si>
  <si>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</si>
  <si>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</si>
  <si>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</si>
  <si>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329-Ostali nespom.rashodi</t>
  </si>
  <si>
    <t>3295-Novčana naknada za nezap.inv.</t>
  </si>
  <si>
    <t>Naknade za rad predstavničkih i izvršnih tijela</t>
  </si>
  <si>
    <t>5=4/2*100</t>
  </si>
  <si>
    <t>6=4/3*100</t>
  </si>
  <si>
    <t>PRIHODI/RASHODI</t>
  </si>
  <si>
    <t>3225-sitni inventar i auto gume</t>
  </si>
  <si>
    <t>3295-sudske pristojbe</t>
  </si>
  <si>
    <t>3291-Naknade članovima povjerenstva</t>
  </si>
  <si>
    <t>3221- Uredski materijal i ostali materijalni rashodi</t>
  </si>
  <si>
    <t>3296-Troškovi sudskih postupaka</t>
  </si>
  <si>
    <t xml:space="preserve">Donacije i ostali rashodi </t>
  </si>
  <si>
    <t>Oprema za održavanje i zaštitu</t>
  </si>
  <si>
    <t>Rashodi za dodatna ulaganja na nefinancijskoj imovini</t>
  </si>
  <si>
    <t xml:space="preserve">Dodatna ulaganja na građevinskim objektima </t>
  </si>
  <si>
    <t xml:space="preserve">38- Donacije i ostali rashodi </t>
  </si>
  <si>
    <t>381-Tekuće donacije</t>
  </si>
  <si>
    <t xml:space="preserve">3812-Tekuće donacije u naravi </t>
  </si>
  <si>
    <t xml:space="preserve">4221- Uredska oprema i namještaj </t>
  </si>
  <si>
    <t xml:space="preserve">Škola puna pogućnosti </t>
  </si>
  <si>
    <t>Ostale potpore unutar opće države</t>
  </si>
  <si>
    <t>Ostale tekuće potpore unutar opće države</t>
  </si>
  <si>
    <t xml:space="preserve">Ostale tekuće donacije u naravi </t>
  </si>
  <si>
    <t>Tekuće donacije</t>
  </si>
  <si>
    <t>3238 Računalne usluge</t>
  </si>
  <si>
    <t xml:space="preserve">3221-Ostali materijal za potrebe redovnog poslovanja </t>
  </si>
  <si>
    <t>4223-Oprema za održavanje i zaštitu</t>
  </si>
  <si>
    <t xml:space="preserve">372-Ograđanima i kućanstvima iz proračuna </t>
  </si>
  <si>
    <t>451- Dodatna ulaganja na građ.objektima</t>
  </si>
  <si>
    <t>3291-naknade za rad predstavničkih i izvršnih tijela</t>
  </si>
  <si>
    <t>A 1012-05</t>
  </si>
  <si>
    <t>Rashodi za zaposlene i materijalni rashodi- IZVANSTANDARD</t>
  </si>
  <si>
    <t>POLUGODIŠNJI IZVJEŠTAJ O IZVRŠENJU FINANCIJSKOG PLANA ZA 2025. GODINU</t>
  </si>
  <si>
    <t>POLUGODIŠNJI IZVJEŠTAJ O IZVRŠENJU FINANCIJSKOG PLANA ZA 2025.g.</t>
  </si>
  <si>
    <t xml:space="preserve">POLUGODIŠNJI IZVJEŠTAJ O IZVRŠENJU FINANCIJSKOG PLANA ZA 2025. GODINU
</t>
  </si>
  <si>
    <t>A 1013-04</t>
  </si>
  <si>
    <t xml:space="preserve">Izvanškolske aktivnosti </t>
  </si>
  <si>
    <t>Višak prihoda</t>
  </si>
  <si>
    <t xml:space="preserve">3232- Usluge tekućeg i investicijskog održavanja </t>
  </si>
  <si>
    <t xml:space="preserve">4223-Oprema za održavanje i zaštitu </t>
  </si>
  <si>
    <t>A 1012-04</t>
  </si>
  <si>
    <t>Dodatna ulaganja STANDARD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</si>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</sst>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theme="1"/>
      <name val="Verdana"/>
      <family val="2"/>
      <charset val="238"/>
    </font>
    <font>
      <b/>
      <sz val="14"/>
      <color rgb="FF000000"/>
      <name val="Times New Roman"/>
      <family val="1"/>
      <charset val="238"/>
    </font>
    <font>
      <b/>
      <sz val="2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i/>
      <sz val="10"/>
      <color rgb="FF000000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Verdana"/>
      <family val="2"/>
      <charset val="238"/>
    </font>
    <font>
      <sz val="10"/>
      <color rgb="FF000000"/>
      <name val="Times New Roman"/>
      <family val="1"/>
    </font>
    <font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i/>
      <u/>
      <sz val="9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15" fillId="0" borderId="0"/>
    <xf numFmtId="0" fontId="7" fillId="0" borderId="0"/>
    <xf numFmtId="0" fontId="3" fillId="0" borderId="0"/>
    <xf numFmtId="0" fontId="7" fillId="0" borderId="0"/>
  </cellStyleXfs>
  <cellXfs count="413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0" fontId="9" fillId="3" borderId="1" xfId="0" applyFont="1" applyFill="1" applyBorder="1" applyAlignment="1">
      <alignment horizontal="left" vertical="center"/>
    </xf>
    <xf numFmtId="3" fontId="0" fillId="0" borderId="0" xfId="0" applyNumberFormat="1"/>
    <xf numFmtId="0" fontId="9" fillId="5" borderId="3" xfId="0" applyNumberFormat="1" applyFont="1" applyFill="1" applyBorder="1" applyAlignment="1" applyProtection="1">
      <alignment horizontal="left" vertical="center" wrapText="1"/>
    </xf>
    <xf numFmtId="4" fontId="3" fillId="5" borderId="3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4" fontId="6" fillId="4" borderId="3" xfId="0" applyNumberFormat="1" applyFont="1" applyFill="1" applyBorder="1" applyAlignment="1" applyProtection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right" wrapText="1"/>
    </xf>
    <xf numFmtId="4" fontId="0" fillId="0" borderId="0" xfId="0" applyNumberFormat="1"/>
    <xf numFmtId="4" fontId="6" fillId="0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 applyProtection="1">
      <alignment horizontal="right" wrapText="1"/>
    </xf>
    <xf numFmtId="4" fontId="6" fillId="4" borderId="1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0" fontId="7" fillId="0" borderId="3" xfId="0" applyNumberFormat="1" applyFont="1" applyFill="1" applyBorder="1" applyAlignment="1" applyProtection="1">
      <alignment vertical="center" wrapText="1"/>
    </xf>
    <xf numFmtId="0" fontId="7" fillId="3" borderId="3" xfId="0" applyNumberFormat="1" applyFont="1" applyFill="1" applyBorder="1" applyAlignment="1" applyProtection="1">
      <alignment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0" fillId="0" borderId="3" xfId="0" applyBorder="1"/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NumberFormat="1" applyFont="1" applyFill="1" applyBorder="1" applyAlignment="1" applyProtection="1">
      <alignment horizontal="left" vertical="center" wrapText="1" inden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9" fillId="0" borderId="0" xfId="0" applyFont="1" applyAlignment="1"/>
    <xf numFmtId="0" fontId="20" fillId="0" borderId="0" xfId="0" applyFont="1" applyAlignment="1"/>
    <xf numFmtId="0" fontId="19" fillId="0" borderId="0" xfId="0" applyFont="1" applyAlignment="1">
      <alignment wrapText="1"/>
    </xf>
    <xf numFmtId="0" fontId="7" fillId="2" borderId="3" xfId="0" applyNumberFormat="1" applyFont="1" applyFill="1" applyBorder="1" applyAlignment="1" applyProtection="1">
      <alignment horizontal="right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4" fontId="5" fillId="0" borderId="0" xfId="0" applyNumberFormat="1" applyFont="1" applyFill="1" applyBorder="1" applyAlignment="1" applyProtection="1">
      <alignment horizontal="center" vertical="center" wrapText="1"/>
    </xf>
    <xf numFmtId="4" fontId="0" fillId="0" borderId="3" xfId="0" applyNumberFormat="1" applyBorder="1"/>
    <xf numFmtId="0" fontId="21" fillId="0" borderId="3" xfId="0" applyFont="1" applyBorder="1"/>
    <xf numFmtId="0" fontId="9" fillId="7" borderId="3" xfId="0" applyNumberFormat="1" applyFont="1" applyFill="1" applyBorder="1" applyAlignment="1" applyProtection="1">
      <alignment horizontal="left" vertical="center" wrapText="1"/>
    </xf>
    <xf numFmtId="0" fontId="0" fillId="0" borderId="0" xfId="0"/>
    <xf numFmtId="0" fontId="9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2" fontId="2" fillId="0" borderId="0" xfId="0" applyNumberFormat="1" applyFont="1" applyAlignment="1">
      <alignment horizontal="center" vertical="center" wrapText="1"/>
    </xf>
    <xf numFmtId="2" fontId="6" fillId="4" borderId="3" xfId="0" applyNumberFormat="1" applyFont="1" applyFill="1" applyBorder="1" applyAlignment="1">
      <alignment horizontal="center" vertical="center" wrapText="1"/>
    </xf>
    <xf numFmtId="2" fontId="6" fillId="4" borderId="4" xfId="0" applyNumberFormat="1" applyFont="1" applyFill="1" applyBorder="1" applyAlignment="1">
      <alignment horizontal="center" vertical="center" wrapText="1"/>
    </xf>
    <xf numFmtId="2" fontId="9" fillId="5" borderId="3" xfId="0" applyNumberFormat="1" applyFont="1" applyFill="1" applyBorder="1" applyAlignment="1">
      <alignment horizontal="left" vertical="center" wrapText="1"/>
    </xf>
    <xf numFmtId="2" fontId="7" fillId="2" borderId="3" xfId="0" applyNumberFormat="1" applyFont="1" applyFill="1" applyBorder="1" applyAlignment="1">
      <alignment horizontal="left" vertical="center" wrapText="1"/>
    </xf>
    <xf numFmtId="2" fontId="7" fillId="2" borderId="3" xfId="0" quotePrefix="1" applyNumberFormat="1" applyFont="1" applyFill="1" applyBorder="1" applyAlignment="1">
      <alignment horizontal="left" vertical="center"/>
    </xf>
    <xf numFmtId="2" fontId="8" fillId="2" borderId="3" xfId="0" quotePrefix="1" applyNumberFormat="1" applyFont="1" applyFill="1" applyBorder="1" applyAlignment="1">
      <alignment horizontal="left" vertical="center"/>
    </xf>
    <xf numFmtId="2" fontId="9" fillId="5" borderId="3" xfId="0" applyNumberFormat="1" applyFont="1" applyFill="1" applyBorder="1" applyAlignment="1">
      <alignment vertical="center" wrapText="1"/>
    </xf>
    <xf numFmtId="2" fontId="7" fillId="2" borderId="3" xfId="0" applyNumberFormat="1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horizontal="right"/>
    </xf>
    <xf numFmtId="0" fontId="9" fillId="5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9" fillId="5" borderId="3" xfId="0" applyFont="1" applyFill="1" applyBorder="1" applyAlignment="1">
      <alignment horizontal="left" vertical="center"/>
    </xf>
    <xf numFmtId="4" fontId="6" fillId="5" borderId="3" xfId="0" applyNumberFormat="1" applyFont="1" applyFill="1" applyBorder="1" applyAlignment="1">
      <alignment horizontal="center"/>
    </xf>
    <xf numFmtId="4" fontId="6" fillId="6" borderId="3" xfId="0" applyNumberFormat="1" applyFont="1" applyFill="1" applyBorder="1" applyAlignment="1">
      <alignment horizontal="center"/>
    </xf>
    <xf numFmtId="4" fontId="16" fillId="2" borderId="3" xfId="0" applyNumberFormat="1" applyFont="1" applyFill="1" applyBorder="1" applyAlignment="1">
      <alignment horizontal="right"/>
    </xf>
    <xf numFmtId="0" fontId="22" fillId="2" borderId="3" xfId="0" applyFont="1" applyFill="1" applyBorder="1" applyAlignment="1">
      <alignment horizontal="left" vertical="center" wrapText="1"/>
    </xf>
    <xf numFmtId="0" fontId="22" fillId="2" borderId="3" xfId="0" quotePrefix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9" fillId="7" borderId="3" xfId="0" applyFont="1" applyFill="1" applyBorder="1" applyAlignment="1">
      <alignment horizontal="left" vertical="center" wrapText="1"/>
    </xf>
    <xf numFmtId="2" fontId="9" fillId="7" borderId="3" xfId="0" applyNumberFormat="1" applyFont="1" applyFill="1" applyBorder="1" applyAlignment="1">
      <alignment horizontal="left" vertical="center" wrapText="1"/>
    </xf>
    <xf numFmtId="4" fontId="6" fillId="7" borderId="3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4" fontId="5" fillId="0" borderId="0" xfId="0" applyNumberFormat="1" applyFont="1" applyFill="1" applyBorder="1" applyAlignment="1" applyProtection="1">
      <alignment horizontal="center" vertical="center" wrapText="1"/>
    </xf>
    <xf numFmtId="4" fontId="3" fillId="2" borderId="3" xfId="0" applyNumberFormat="1" applyFont="1" applyFill="1" applyBorder="1" applyAlignment="1">
      <alignment horizontal="center"/>
    </xf>
    <xf numFmtId="4" fontId="14" fillId="2" borderId="3" xfId="0" applyNumberFormat="1" applyFont="1" applyFill="1" applyBorder="1" applyAlignment="1">
      <alignment horizontal="center"/>
    </xf>
    <xf numFmtId="2" fontId="8" fillId="2" borderId="3" xfId="0" quotePrefix="1" applyNumberFormat="1" applyFont="1" applyFill="1" applyBorder="1" applyAlignment="1">
      <alignment horizontal="left" vertical="center" wrapText="1"/>
    </xf>
    <xf numFmtId="4" fontId="6" fillId="2" borderId="3" xfId="0" applyNumberFormat="1" applyFont="1" applyFill="1" applyBorder="1" applyAlignment="1">
      <alignment horizontal="center"/>
    </xf>
    <xf numFmtId="4" fontId="6" fillId="0" borderId="3" xfId="0" applyNumberFormat="1" applyFont="1" applyFill="1" applyBorder="1" applyAlignment="1">
      <alignment horizontal="center"/>
    </xf>
    <xf numFmtId="4" fontId="3" fillId="0" borderId="3" xfId="0" applyNumberFormat="1" applyFont="1" applyFill="1" applyBorder="1" applyAlignment="1">
      <alignment horizontal="center"/>
    </xf>
    <xf numFmtId="2" fontId="7" fillId="2" borderId="6" xfId="0" quotePrefix="1" applyNumberFormat="1" applyFont="1" applyFill="1" applyBorder="1" applyAlignment="1">
      <alignment horizontal="left" vertical="center"/>
    </xf>
    <xf numFmtId="2" fontId="7" fillId="2" borderId="6" xfId="0" applyNumberFormat="1" applyFont="1" applyFill="1" applyBorder="1" applyAlignment="1">
      <alignment horizontal="left" vertical="center" wrapText="1"/>
    </xf>
    <xf numFmtId="2" fontId="0" fillId="0" borderId="6" xfId="0" applyNumberFormat="1" applyBorder="1"/>
    <xf numFmtId="2" fontId="7" fillId="2" borderId="0" xfId="0" quotePrefix="1" applyNumberFormat="1" applyFont="1" applyFill="1" applyBorder="1" applyAlignment="1">
      <alignment horizontal="left" vertical="center"/>
    </xf>
    <xf numFmtId="2" fontId="7" fillId="2" borderId="0" xfId="0" applyNumberFormat="1" applyFont="1" applyFill="1" applyBorder="1" applyAlignment="1">
      <alignment horizontal="left" vertical="center" wrapText="1"/>
    </xf>
    <xf numFmtId="2" fontId="0" fillId="0" borderId="0" xfId="0" applyNumberFormat="1" applyBorder="1"/>
    <xf numFmtId="2" fontId="9" fillId="2" borderId="3" xfId="0" applyNumberFormat="1" applyFont="1" applyFill="1" applyBorder="1" applyAlignment="1">
      <alignment horizontal="left" vertical="center" wrapText="1"/>
    </xf>
    <xf numFmtId="2" fontId="9" fillId="2" borderId="3" xfId="0" quotePrefix="1" applyNumberFormat="1" applyFont="1" applyFill="1" applyBorder="1" applyAlignment="1">
      <alignment horizontal="left" vertical="center"/>
    </xf>
    <xf numFmtId="0" fontId="26" fillId="5" borderId="10" xfId="0" applyFont="1" applyFill="1" applyBorder="1" applyAlignment="1">
      <alignment horizontal="left" wrapText="1"/>
    </xf>
    <xf numFmtId="0" fontId="27" fillId="5" borderId="11" xfId="0" applyFont="1" applyFill="1" applyBorder="1" applyAlignment="1">
      <alignment horizontal="left" wrapText="1"/>
    </xf>
    <xf numFmtId="4" fontId="27" fillId="5" borderId="13" xfId="0" applyNumberFormat="1" applyFont="1" applyFill="1" applyBorder="1" applyAlignment="1">
      <alignment horizontal="right" wrapText="1"/>
    </xf>
    <xf numFmtId="4" fontId="27" fillId="5" borderId="3" xfId="0" applyNumberFormat="1" applyFont="1" applyFill="1" applyBorder="1" applyAlignment="1">
      <alignment horizontal="right" wrapText="1"/>
    </xf>
    <xf numFmtId="4" fontId="28" fillId="5" borderId="3" xfId="0" applyNumberFormat="1" applyFont="1" applyFill="1" applyBorder="1" applyAlignment="1">
      <alignment horizontal="right" wrapText="1"/>
    </xf>
    <xf numFmtId="4" fontId="28" fillId="0" borderId="3" xfId="0" applyNumberFormat="1" applyFont="1" applyFill="1" applyBorder="1" applyAlignment="1">
      <alignment horizontal="right" wrapText="1"/>
    </xf>
    <xf numFmtId="0" fontId="26" fillId="0" borderId="10" xfId="0" applyFont="1" applyFill="1" applyBorder="1" applyAlignment="1">
      <alignment horizontal="left" wrapText="1"/>
    </xf>
    <xf numFmtId="0" fontId="27" fillId="0" borderId="11" xfId="0" applyFont="1" applyFill="1" applyBorder="1" applyAlignment="1">
      <alignment horizontal="left" wrapText="1"/>
    </xf>
    <xf numFmtId="0" fontId="27" fillId="0" borderId="12" xfId="0" applyFont="1" applyFill="1" applyBorder="1" applyAlignment="1">
      <alignment horizontal="left" wrapText="1"/>
    </xf>
    <xf numFmtId="4" fontId="27" fillId="0" borderId="13" xfId="0" applyNumberFormat="1" applyFont="1" applyFill="1" applyBorder="1" applyAlignment="1">
      <alignment horizontal="right" wrapText="1"/>
    </xf>
    <xf numFmtId="4" fontId="27" fillId="0" borderId="3" xfId="0" applyNumberFormat="1" applyFont="1" applyFill="1" applyBorder="1" applyAlignment="1">
      <alignment horizontal="right" wrapText="1"/>
    </xf>
    <xf numFmtId="0" fontId="23" fillId="0" borderId="3" xfId="0" applyFont="1" applyBorder="1" applyAlignment="1">
      <alignment horizontal="left"/>
    </xf>
    <xf numFmtId="0" fontId="27" fillId="8" borderId="12" xfId="0" applyFont="1" applyFill="1" applyBorder="1" applyAlignment="1">
      <alignment horizontal="left" wrapText="1"/>
    </xf>
    <xf numFmtId="4" fontId="27" fillId="0" borderId="14" xfId="0" applyNumberFormat="1" applyFont="1" applyFill="1" applyBorder="1" applyAlignment="1">
      <alignment horizontal="right" wrapText="1"/>
    </xf>
    <xf numFmtId="0" fontId="23" fillId="0" borderId="3" xfId="0" applyFont="1" applyBorder="1" applyAlignment="1">
      <alignment horizontal="left" wrapText="1"/>
    </xf>
    <xf numFmtId="0" fontId="30" fillId="8" borderId="12" xfId="0" applyFont="1" applyFill="1" applyBorder="1" applyAlignment="1">
      <alignment horizontal="left" wrapText="1"/>
    </xf>
    <xf numFmtId="4" fontId="30" fillId="0" borderId="14" xfId="0" applyNumberFormat="1" applyFont="1" applyFill="1" applyBorder="1" applyAlignment="1">
      <alignment horizontal="right" wrapText="1"/>
    </xf>
    <xf numFmtId="4" fontId="30" fillId="0" borderId="3" xfId="0" applyNumberFormat="1" applyFont="1" applyFill="1" applyBorder="1" applyAlignment="1">
      <alignment horizontal="right" wrapText="1"/>
    </xf>
    <xf numFmtId="4" fontId="31" fillId="0" borderId="3" xfId="0" applyNumberFormat="1" applyFont="1" applyFill="1" applyBorder="1" applyAlignment="1">
      <alignment horizontal="right" wrapText="1"/>
    </xf>
    <xf numFmtId="0" fontId="23" fillId="0" borderId="3" xfId="0" applyFont="1" applyBorder="1"/>
    <xf numFmtId="0" fontId="33" fillId="0" borderId="3" xfId="0" applyFont="1" applyBorder="1"/>
    <xf numFmtId="0" fontId="26" fillId="0" borderId="3" xfId="0" applyFont="1" applyFill="1" applyBorder="1" applyAlignment="1">
      <alignment horizontal="left"/>
    </xf>
    <xf numFmtId="0" fontId="23" fillId="0" borderId="3" xfId="0" applyFont="1" applyFill="1" applyBorder="1"/>
    <xf numFmtId="4" fontId="34" fillId="0" borderId="3" xfId="0" applyNumberFormat="1" applyFont="1" applyFill="1" applyBorder="1" applyAlignment="1">
      <alignment horizontal="right" wrapText="1"/>
    </xf>
    <xf numFmtId="0" fontId="27" fillId="8" borderId="15" xfId="0" applyFont="1" applyFill="1" applyBorder="1" applyAlignment="1">
      <alignment horizontal="left" wrapText="1"/>
    </xf>
    <xf numFmtId="4" fontId="27" fillId="0" borderId="16" xfId="0" applyNumberFormat="1" applyFont="1" applyFill="1" applyBorder="1" applyAlignment="1">
      <alignment horizontal="right" wrapText="1"/>
    </xf>
    <xf numFmtId="4" fontId="27" fillId="0" borderId="17" xfId="0" applyNumberFormat="1" applyFont="1" applyFill="1" applyBorder="1" applyAlignment="1">
      <alignment horizontal="right" wrapText="1"/>
    </xf>
    <xf numFmtId="4" fontId="31" fillId="0" borderId="17" xfId="0" applyNumberFormat="1" applyFont="1" applyFill="1" applyBorder="1" applyAlignment="1">
      <alignment horizontal="right" wrapText="1"/>
    </xf>
    <xf numFmtId="0" fontId="23" fillId="0" borderId="17" xfId="0" applyFont="1" applyFill="1" applyBorder="1"/>
    <xf numFmtId="0" fontId="30" fillId="8" borderId="3" xfId="0" applyFont="1" applyFill="1" applyBorder="1" applyAlignment="1">
      <alignment horizontal="left" wrapText="1"/>
    </xf>
    <xf numFmtId="0" fontId="23" fillId="0" borderId="10" xfId="0" applyFont="1" applyBorder="1"/>
    <xf numFmtId="0" fontId="27" fillId="0" borderId="3" xfId="0" applyFont="1" applyFill="1" applyBorder="1" applyAlignment="1">
      <alignment horizontal="left" wrapText="1"/>
    </xf>
    <xf numFmtId="0" fontId="27" fillId="8" borderId="11" xfId="0" applyFont="1" applyFill="1" applyBorder="1" applyAlignment="1">
      <alignment horizontal="left" wrapText="1"/>
    </xf>
    <xf numFmtId="4" fontId="27" fillId="0" borderId="10" xfId="0" applyNumberFormat="1" applyFont="1" applyFill="1" applyBorder="1" applyAlignment="1">
      <alignment horizontal="right" wrapText="1"/>
    </xf>
    <xf numFmtId="0" fontId="26" fillId="0" borderId="3" xfId="0" applyFont="1" applyBorder="1" applyAlignment="1">
      <alignment horizontal="left"/>
    </xf>
    <xf numFmtId="0" fontId="35" fillId="0" borderId="3" xfId="0" applyFont="1" applyBorder="1" applyAlignment="1">
      <alignment horizontal="left"/>
    </xf>
    <xf numFmtId="0" fontId="27" fillId="0" borderId="15" xfId="0" applyFont="1" applyFill="1" applyBorder="1" applyAlignment="1">
      <alignment horizontal="left" wrapText="1"/>
    </xf>
    <xf numFmtId="0" fontId="27" fillId="0" borderId="4" xfId="0" applyFont="1" applyFill="1" applyBorder="1" applyAlignment="1">
      <alignment horizontal="left" wrapText="1"/>
    </xf>
    <xf numFmtId="0" fontId="23" fillId="0" borderId="3" xfId="0" applyFont="1" applyFill="1" applyBorder="1" applyAlignment="1">
      <alignment horizontal="left" wrapText="1"/>
    </xf>
    <xf numFmtId="4" fontId="30" fillId="0" borderId="17" xfId="0" applyNumberFormat="1" applyFont="1" applyFill="1" applyBorder="1" applyAlignment="1">
      <alignment horizontal="right" wrapText="1"/>
    </xf>
    <xf numFmtId="0" fontId="30" fillId="8" borderId="15" xfId="0" applyFont="1" applyFill="1" applyBorder="1" applyAlignment="1">
      <alignment horizontal="left" wrapText="1"/>
    </xf>
    <xf numFmtId="0" fontId="26" fillId="0" borderId="3" xfId="0" applyFont="1" applyBorder="1" applyAlignment="1">
      <alignment horizontal="left" wrapText="1"/>
    </xf>
    <xf numFmtId="4" fontId="36" fillId="0" borderId="3" xfId="0" applyNumberFormat="1" applyFont="1" applyFill="1" applyBorder="1" applyAlignment="1">
      <alignment horizontal="right" wrapText="1"/>
    </xf>
    <xf numFmtId="4" fontId="37" fillId="0" borderId="3" xfId="0" applyNumberFormat="1" applyFont="1" applyFill="1" applyBorder="1" applyAlignment="1">
      <alignment horizontal="right" wrapText="1"/>
    </xf>
    <xf numFmtId="4" fontId="28" fillId="0" borderId="17" xfId="0" applyNumberFormat="1" applyFont="1" applyFill="1" applyBorder="1" applyAlignment="1">
      <alignment horizontal="right" wrapText="1"/>
    </xf>
    <xf numFmtId="0" fontId="26" fillId="5" borderId="17" xfId="0" applyFont="1" applyFill="1" applyBorder="1" applyAlignment="1">
      <alignment horizontal="left"/>
    </xf>
    <xf numFmtId="0" fontId="27" fillId="5" borderId="15" xfId="0" applyFont="1" applyFill="1" applyBorder="1" applyAlignment="1">
      <alignment horizontal="left" wrapText="1"/>
    </xf>
    <xf numFmtId="4" fontId="27" fillId="5" borderId="16" xfId="0" applyNumberFormat="1" applyFont="1" applyFill="1" applyBorder="1" applyAlignment="1">
      <alignment horizontal="right" wrapText="1"/>
    </xf>
    <xf numFmtId="4" fontId="32" fillId="0" borderId="3" xfId="0" applyNumberFormat="1" applyFont="1" applyFill="1" applyBorder="1" applyAlignment="1">
      <alignment horizontal="right" wrapText="1"/>
    </xf>
    <xf numFmtId="0" fontId="30" fillId="0" borderId="0" xfId="0" applyFont="1" applyFill="1" applyBorder="1" applyAlignment="1">
      <alignment horizontal="left" wrapText="1"/>
    </xf>
    <xf numFmtId="0" fontId="26" fillId="0" borderId="3" xfId="0" applyFont="1" applyFill="1" applyBorder="1" applyAlignment="1">
      <alignment horizontal="left" wrapText="1"/>
    </xf>
    <xf numFmtId="0" fontId="30" fillId="0" borderId="12" xfId="0" applyFont="1" applyFill="1" applyBorder="1" applyAlignment="1">
      <alignment horizontal="left" wrapText="1"/>
    </xf>
    <xf numFmtId="0" fontId="30" fillId="0" borderId="15" xfId="0" applyFont="1" applyFill="1" applyBorder="1" applyAlignment="1">
      <alignment horizontal="left" wrapText="1"/>
    </xf>
    <xf numFmtId="0" fontId="26" fillId="5" borderId="17" xfId="0" applyFont="1" applyFill="1" applyBorder="1"/>
    <xf numFmtId="4" fontId="27" fillId="5" borderId="17" xfId="0" applyNumberFormat="1" applyFont="1" applyFill="1" applyBorder="1" applyAlignment="1">
      <alignment horizontal="right" wrapText="1"/>
    </xf>
    <xf numFmtId="0" fontId="35" fillId="0" borderId="10" xfId="0" applyFont="1" applyBorder="1" applyAlignment="1">
      <alignment horizontal="left"/>
    </xf>
    <xf numFmtId="0" fontId="23" fillId="0" borderId="17" xfId="0" applyFont="1" applyBorder="1"/>
    <xf numFmtId="0" fontId="30" fillId="0" borderId="17" xfId="0" applyFont="1" applyFill="1" applyBorder="1" applyAlignment="1">
      <alignment horizontal="left" wrapText="1"/>
    </xf>
    <xf numFmtId="4" fontId="34" fillId="0" borderId="17" xfId="0" applyNumberFormat="1" applyFont="1" applyFill="1" applyBorder="1" applyAlignment="1">
      <alignment horizontal="right" wrapText="1"/>
    </xf>
    <xf numFmtId="0" fontId="30" fillId="0" borderId="3" xfId="0" applyFont="1" applyFill="1" applyBorder="1" applyAlignment="1">
      <alignment horizontal="left" wrapText="1"/>
    </xf>
    <xf numFmtId="0" fontId="17" fillId="0" borderId="0" xfId="0" applyFont="1" applyAlignment="1">
      <alignment horizontal="center"/>
    </xf>
    <xf numFmtId="4" fontId="37" fillId="5" borderId="3" xfId="0" applyNumberFormat="1" applyFont="1" applyFill="1" applyBorder="1" applyAlignment="1">
      <alignment horizontal="left" wrapText="1"/>
    </xf>
    <xf numFmtId="0" fontId="30" fillId="0" borderId="2" xfId="0" applyFont="1" applyFill="1" applyBorder="1" applyAlignment="1">
      <alignment horizontal="left" wrapText="1"/>
    </xf>
    <xf numFmtId="0" fontId="27" fillId="0" borderId="2" xfId="0" applyFont="1" applyFill="1" applyBorder="1" applyAlignment="1">
      <alignment horizontal="left" wrapText="1"/>
    </xf>
    <xf numFmtId="0" fontId="27" fillId="0" borderId="14" xfId="0" applyFont="1" applyFill="1" applyBorder="1" applyAlignment="1">
      <alignment horizontal="left" wrapText="1"/>
    </xf>
    <xf numFmtId="0" fontId="30" fillId="8" borderId="14" xfId="0" applyFont="1" applyFill="1" applyBorder="1" applyAlignment="1">
      <alignment horizontal="left" wrapText="1"/>
    </xf>
    <xf numFmtId="0" fontId="35" fillId="0" borderId="19" xfId="0" applyFont="1" applyFill="1" applyBorder="1" applyAlignment="1">
      <alignment horizontal="left"/>
    </xf>
    <xf numFmtId="4" fontId="27" fillId="5" borderId="10" xfId="0" applyNumberFormat="1" applyFont="1" applyFill="1" applyBorder="1" applyAlignment="1">
      <alignment horizontal="right" wrapText="1"/>
    </xf>
    <xf numFmtId="4" fontId="28" fillId="5" borderId="10" xfId="0" applyNumberFormat="1" applyFont="1" applyFill="1" applyBorder="1" applyAlignment="1">
      <alignment horizontal="right" wrapText="1"/>
    </xf>
    <xf numFmtId="0" fontId="26" fillId="5" borderId="20" xfId="0" applyFont="1" applyFill="1" applyBorder="1" applyAlignment="1">
      <alignment horizontal="left"/>
    </xf>
    <xf numFmtId="0" fontId="27" fillId="5" borderId="7" xfId="0" applyFont="1" applyFill="1" applyBorder="1" applyAlignment="1">
      <alignment horizontal="left" wrapText="1"/>
    </xf>
    <xf numFmtId="4" fontId="28" fillId="5" borderId="9" xfId="0" applyNumberFormat="1" applyFont="1" applyFill="1" applyBorder="1" applyAlignment="1">
      <alignment horizontal="left" wrapText="1"/>
    </xf>
    <xf numFmtId="0" fontId="26" fillId="5" borderId="20" xfId="0" applyFont="1" applyFill="1" applyBorder="1"/>
    <xf numFmtId="0" fontId="27" fillId="5" borderId="21" xfId="0" applyFont="1" applyFill="1" applyBorder="1" applyAlignment="1">
      <alignment horizontal="left" wrapText="1"/>
    </xf>
    <xf numFmtId="4" fontId="27" fillId="5" borderId="8" xfId="0" applyNumberFormat="1" applyFont="1" applyFill="1" applyBorder="1" applyAlignment="1">
      <alignment horizontal="right" wrapText="1"/>
    </xf>
    <xf numFmtId="4" fontId="27" fillId="5" borderId="7" xfId="0" applyNumberFormat="1" applyFont="1" applyFill="1" applyBorder="1" applyAlignment="1">
      <alignment horizontal="right" wrapText="1"/>
    </xf>
    <xf numFmtId="4" fontId="28" fillId="5" borderId="9" xfId="0" applyNumberFormat="1" applyFont="1" applyFill="1" applyBorder="1" applyAlignment="1">
      <alignment horizontal="right" wrapText="1"/>
    </xf>
    <xf numFmtId="4" fontId="30" fillId="0" borderId="16" xfId="0" applyNumberFormat="1" applyFont="1" applyFill="1" applyBorder="1" applyAlignment="1">
      <alignment horizontal="right" wrapText="1"/>
    </xf>
    <xf numFmtId="0" fontId="23" fillId="0" borderId="17" xfId="0" applyFont="1" applyBorder="1" applyAlignment="1">
      <alignment horizontal="left" wrapText="1"/>
    </xf>
    <xf numFmtId="4" fontId="34" fillId="0" borderId="16" xfId="0" applyNumberFormat="1" applyFont="1" applyFill="1" applyBorder="1" applyAlignment="1">
      <alignment horizontal="right" wrapText="1"/>
    </xf>
    <xf numFmtId="4" fontId="36" fillId="0" borderId="14" xfId="0" applyNumberFormat="1" applyFont="1" applyFill="1" applyBorder="1" applyAlignment="1">
      <alignment horizontal="right" wrapText="1"/>
    </xf>
    <xf numFmtId="0" fontId="30" fillId="8" borderId="11" xfId="0" applyFont="1" applyFill="1" applyBorder="1" applyAlignment="1">
      <alignment horizontal="left" wrapText="1"/>
    </xf>
    <xf numFmtId="4" fontId="6" fillId="2" borderId="3" xfId="0" applyNumberFormat="1" applyFont="1" applyFill="1" applyBorder="1" applyAlignment="1">
      <alignment horizontal="right"/>
    </xf>
    <xf numFmtId="2" fontId="9" fillId="5" borderId="3" xfId="0" applyNumberFormat="1" applyFont="1" applyFill="1" applyBorder="1" applyAlignment="1">
      <alignment horizontal="right" vertical="center" wrapText="1"/>
    </xf>
    <xf numFmtId="4" fontId="6" fillId="7" borderId="3" xfId="0" applyNumberFormat="1" applyFont="1" applyFill="1" applyBorder="1" applyAlignment="1">
      <alignment horizontal="right"/>
    </xf>
    <xf numFmtId="4" fontId="6" fillId="7" borderId="3" xfId="0" applyNumberFormat="1" applyFont="1" applyFill="1" applyBorder="1" applyAlignment="1" applyProtection="1">
      <alignment horizontal="right" wrapText="1"/>
    </xf>
    <xf numFmtId="4" fontId="1" fillId="7" borderId="3" xfId="0" applyNumberFormat="1" applyFont="1" applyFill="1" applyBorder="1"/>
    <xf numFmtId="4" fontId="32" fillId="0" borderId="17" xfId="0" applyNumberFormat="1" applyFont="1" applyFill="1" applyBorder="1" applyAlignment="1">
      <alignment horizontal="right" wrapText="1"/>
    </xf>
    <xf numFmtId="0" fontId="27" fillId="0" borderId="17" xfId="0" applyFont="1" applyFill="1" applyBorder="1" applyAlignment="1">
      <alignment horizontal="left" wrapText="1"/>
    </xf>
    <xf numFmtId="4" fontId="36" fillId="0" borderId="17" xfId="0" applyNumberFormat="1" applyFont="1" applyFill="1" applyBorder="1" applyAlignment="1">
      <alignment horizontal="right" wrapText="1"/>
    </xf>
    <xf numFmtId="0" fontId="23" fillId="0" borderId="0" xfId="0" applyFont="1" applyBorder="1" applyAlignment="1">
      <alignment horizontal="left" wrapText="1"/>
    </xf>
    <xf numFmtId="2" fontId="0" fillId="0" borderId="0" xfId="0" applyNumberFormat="1"/>
    <xf numFmtId="4" fontId="30" fillId="0" borderId="10" xfId="0" applyNumberFormat="1" applyFont="1" applyFill="1" applyBorder="1" applyAlignment="1">
      <alignment horizontal="right" wrapText="1"/>
    </xf>
    <xf numFmtId="0" fontId="0" fillId="0" borderId="0" xfId="0" applyFill="1"/>
    <xf numFmtId="0" fontId="29" fillId="0" borderId="10" xfId="0" applyFont="1" applyFill="1" applyBorder="1" applyAlignment="1">
      <alignment horizontal="left" wrapText="1"/>
    </xf>
    <xf numFmtId="0" fontId="28" fillId="0" borderId="11" xfId="0" applyFont="1" applyFill="1" applyBorder="1" applyAlignment="1">
      <alignment horizontal="left" wrapText="1"/>
    </xf>
    <xf numFmtId="0" fontId="28" fillId="0" borderId="12" xfId="0" applyFont="1" applyFill="1" applyBorder="1" applyAlignment="1">
      <alignment horizontal="left" wrapText="1"/>
    </xf>
    <xf numFmtId="4" fontId="28" fillId="0" borderId="13" xfId="0" applyNumberFormat="1" applyFont="1" applyFill="1" applyBorder="1" applyAlignment="1">
      <alignment horizontal="right" wrapText="1"/>
    </xf>
    <xf numFmtId="3" fontId="0" fillId="0" borderId="0" xfId="0" applyNumberFormat="1" applyFill="1"/>
    <xf numFmtId="0" fontId="29" fillId="0" borderId="10" xfId="0" applyFont="1" applyFill="1" applyBorder="1" applyAlignment="1">
      <alignment horizontal="left"/>
    </xf>
    <xf numFmtId="4" fontId="28" fillId="0" borderId="10" xfId="0" applyNumberFormat="1" applyFont="1" applyFill="1" applyBorder="1" applyAlignment="1">
      <alignment horizontal="right" wrapText="1"/>
    </xf>
    <xf numFmtId="0" fontId="29" fillId="0" borderId="3" xfId="0" applyFont="1" applyFill="1" applyBorder="1" applyAlignment="1">
      <alignment horizontal="left"/>
    </xf>
    <xf numFmtId="4" fontId="28" fillId="0" borderId="14" xfId="0" applyNumberFormat="1" applyFont="1" applyFill="1" applyBorder="1" applyAlignment="1">
      <alignment horizontal="right" wrapText="1"/>
    </xf>
    <xf numFmtId="0" fontId="26" fillId="0" borderId="10" xfId="0" applyFont="1" applyFill="1" applyBorder="1" applyAlignment="1">
      <alignment horizontal="left"/>
    </xf>
    <xf numFmtId="4" fontId="27" fillId="0" borderId="14" xfId="0" applyNumberFormat="1" applyFont="1" applyFill="1" applyBorder="1" applyAlignment="1">
      <alignment horizontal="left" wrapText="1"/>
    </xf>
    <xf numFmtId="4" fontId="28" fillId="0" borderId="3" xfId="0" applyNumberFormat="1" applyFont="1" applyFill="1" applyBorder="1" applyAlignment="1">
      <alignment horizontal="left" wrapText="1"/>
    </xf>
    <xf numFmtId="0" fontId="28" fillId="0" borderId="3" xfId="0" applyFont="1" applyFill="1" applyBorder="1" applyAlignment="1">
      <alignment horizontal="left" wrapText="1"/>
    </xf>
    <xf numFmtId="4" fontId="30" fillId="0" borderId="19" xfId="0" applyNumberFormat="1" applyFont="1" applyFill="1" applyBorder="1" applyAlignment="1">
      <alignment horizontal="right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4" fontId="27" fillId="0" borderId="1" xfId="0" applyNumberFormat="1" applyFont="1" applyFill="1" applyBorder="1" applyAlignment="1">
      <alignment horizontal="right" wrapText="1"/>
    </xf>
    <xf numFmtId="4" fontId="30" fillId="0" borderId="23" xfId="0" applyNumberFormat="1" applyFont="1" applyFill="1" applyBorder="1" applyAlignment="1">
      <alignment horizontal="right" wrapText="1"/>
    </xf>
    <xf numFmtId="4" fontId="30" fillId="5" borderId="22" xfId="0" applyNumberFormat="1" applyFont="1" applyFill="1" applyBorder="1" applyAlignment="1">
      <alignment horizontal="left" wrapText="1"/>
    </xf>
    <xf numFmtId="4" fontId="28" fillId="0" borderId="1" xfId="0" applyNumberFormat="1" applyFont="1" applyFill="1" applyBorder="1" applyAlignment="1">
      <alignment horizontal="right" wrapText="1"/>
    </xf>
    <xf numFmtId="4" fontId="27" fillId="0" borderId="23" xfId="0" applyNumberFormat="1" applyFont="1" applyFill="1" applyBorder="1" applyAlignment="1">
      <alignment horizontal="right" wrapText="1"/>
    </xf>
    <xf numFmtId="0" fontId="27" fillId="4" borderId="19" xfId="0" applyFont="1" applyFill="1" applyBorder="1" applyAlignment="1">
      <alignment horizontal="center" vertical="center" wrapText="1"/>
    </xf>
    <xf numFmtId="4" fontId="27" fillId="4" borderId="19" xfId="0" applyNumberFormat="1" applyFont="1" applyFill="1" applyBorder="1" applyAlignment="1">
      <alignment horizontal="center" vertical="center" wrapText="1"/>
    </xf>
    <xf numFmtId="0" fontId="28" fillId="4" borderId="19" xfId="0" applyFont="1" applyFill="1" applyBorder="1" applyAlignment="1">
      <alignment horizontal="center" vertical="center" wrapText="1"/>
    </xf>
    <xf numFmtId="0" fontId="26" fillId="5" borderId="20" xfId="0" applyFont="1" applyFill="1" applyBorder="1" applyAlignment="1">
      <alignment horizontal="left" wrapText="1"/>
    </xf>
    <xf numFmtId="0" fontId="1" fillId="0" borderId="5" xfId="0" applyFont="1" applyBorder="1" applyAlignment="1">
      <alignment horizontal="center" vertical="center"/>
    </xf>
    <xf numFmtId="0" fontId="6" fillId="0" borderId="3" xfId="0" quotePrefix="1" applyNumberFormat="1" applyFont="1" applyFill="1" applyBorder="1" applyAlignment="1" applyProtection="1">
      <alignment horizontal="center"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0" fontId="9" fillId="0" borderId="0" xfId="0" quotePrefix="1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vertical="center" wrapText="1"/>
    </xf>
    <xf numFmtId="3" fontId="6" fillId="0" borderId="0" xfId="0" applyNumberFormat="1" applyFont="1" applyFill="1" applyBorder="1" applyAlignment="1">
      <alignment horizontal="right"/>
    </xf>
    <xf numFmtId="4" fontId="6" fillId="4" borderId="3" xfId="0" quotePrefix="1" applyNumberFormat="1" applyFont="1" applyFill="1" applyBorder="1" applyAlignment="1">
      <alignment horizontal="right"/>
    </xf>
    <xf numFmtId="4" fontId="0" fillId="0" borderId="0" xfId="0" applyNumberFormat="1" applyFill="1"/>
    <xf numFmtId="0" fontId="30" fillId="8" borderId="16" xfId="0" applyFont="1" applyFill="1" applyBorder="1" applyAlignment="1">
      <alignment horizontal="left" wrapText="1"/>
    </xf>
    <xf numFmtId="4" fontId="5" fillId="0" borderId="0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right" vertical="center" wrapText="1"/>
    </xf>
    <xf numFmtId="0" fontId="6" fillId="0" borderId="3" xfId="0" quotePrefix="1" applyNumberFormat="1" applyFont="1" applyFill="1" applyBorder="1" applyAlignment="1" applyProtection="1">
      <alignment horizontal="right" wrapText="1"/>
    </xf>
    <xf numFmtId="0" fontId="0" fillId="0" borderId="0" xfId="0" applyAlignment="1">
      <alignment horizontal="right"/>
    </xf>
    <xf numFmtId="4" fontId="6" fillId="4" borderId="3" xfId="0" applyNumberFormat="1" applyFont="1" applyFill="1" applyBorder="1" applyAlignment="1" applyProtection="1">
      <alignment horizontal="right" vertical="center" wrapText="1"/>
    </xf>
    <xf numFmtId="4" fontId="11" fillId="0" borderId="0" xfId="0" applyNumberFormat="1" applyFont="1" applyAlignment="1">
      <alignment wrapText="1"/>
    </xf>
    <xf numFmtId="4" fontId="27" fillId="4" borderId="19" xfId="0" applyNumberFormat="1" applyFont="1" applyFill="1" applyBorder="1" applyAlignment="1">
      <alignment vertical="center" wrapText="1"/>
    </xf>
    <xf numFmtId="4" fontId="27" fillId="0" borderId="12" xfId="0" applyNumberFormat="1" applyFont="1" applyFill="1" applyBorder="1" applyAlignment="1">
      <alignment wrapText="1"/>
    </xf>
    <xf numFmtId="4" fontId="27" fillId="8" borderId="12" xfId="0" applyNumberFormat="1" applyFont="1" applyFill="1" applyBorder="1" applyAlignment="1">
      <alignment wrapText="1"/>
    </xf>
    <xf numFmtId="4" fontId="2" fillId="0" borderId="0" xfId="0" applyNumberFormat="1" applyFont="1" applyFill="1" applyBorder="1" applyAlignment="1" applyProtection="1">
      <alignment vertical="center" wrapText="1"/>
    </xf>
    <xf numFmtId="4" fontId="27" fillId="5" borderId="21" xfId="0" applyNumberFormat="1" applyFont="1" applyFill="1" applyBorder="1" applyAlignment="1">
      <alignment wrapText="1"/>
    </xf>
    <xf numFmtId="4" fontId="28" fillId="0" borderId="11" xfId="0" applyNumberFormat="1" applyFont="1" applyFill="1" applyBorder="1" applyAlignment="1">
      <alignment wrapText="1"/>
    </xf>
    <xf numFmtId="4" fontId="30" fillId="8" borderId="12" xfId="0" applyNumberFormat="1" applyFont="1" applyFill="1" applyBorder="1" applyAlignment="1">
      <alignment wrapText="1"/>
    </xf>
    <xf numFmtId="4" fontId="30" fillId="8" borderId="15" xfId="0" applyNumberFormat="1" applyFont="1" applyFill="1" applyBorder="1" applyAlignment="1">
      <alignment wrapText="1"/>
    </xf>
    <xf numFmtId="4" fontId="27" fillId="8" borderId="15" xfId="0" applyNumberFormat="1" applyFont="1" applyFill="1" applyBorder="1" applyAlignment="1">
      <alignment wrapText="1"/>
    </xf>
    <xf numFmtId="4" fontId="28" fillId="0" borderId="12" xfId="0" applyNumberFormat="1" applyFont="1" applyFill="1" applyBorder="1" applyAlignment="1">
      <alignment wrapText="1"/>
    </xf>
    <xf numFmtId="4" fontId="27" fillId="0" borderId="11" xfId="0" applyNumberFormat="1" applyFont="1" applyFill="1" applyBorder="1" applyAlignment="1">
      <alignment wrapText="1"/>
    </xf>
    <xf numFmtId="4" fontId="27" fillId="0" borderId="3" xfId="0" applyNumberFormat="1" applyFont="1" applyFill="1" applyBorder="1" applyAlignment="1">
      <alignment wrapText="1"/>
    </xf>
    <xf numFmtId="4" fontId="27" fillId="8" borderId="11" xfId="0" applyNumberFormat="1" applyFont="1" applyFill="1" applyBorder="1" applyAlignment="1">
      <alignment wrapText="1"/>
    </xf>
    <xf numFmtId="4" fontId="27" fillId="0" borderId="15" xfId="0" applyNumberFormat="1" applyFont="1" applyFill="1" applyBorder="1" applyAlignment="1">
      <alignment wrapText="1"/>
    </xf>
    <xf numFmtId="4" fontId="30" fillId="8" borderId="3" xfId="0" applyNumberFormat="1" applyFont="1" applyFill="1" applyBorder="1" applyAlignment="1">
      <alignment wrapText="1"/>
    </xf>
    <xf numFmtId="4" fontId="27" fillId="5" borderId="15" xfId="0" applyNumberFormat="1" applyFont="1" applyFill="1" applyBorder="1" applyAlignment="1">
      <alignment wrapText="1"/>
    </xf>
    <xf numFmtId="4" fontId="30" fillId="0" borderId="17" xfId="0" applyNumberFormat="1" applyFont="1" applyFill="1" applyBorder="1" applyAlignment="1">
      <alignment wrapText="1"/>
    </xf>
    <xf numFmtId="4" fontId="27" fillId="5" borderId="7" xfId="0" applyNumberFormat="1" applyFont="1" applyFill="1" applyBorder="1" applyAlignment="1">
      <alignment wrapText="1"/>
    </xf>
    <xf numFmtId="4" fontId="27" fillId="5" borderId="11" xfId="0" applyNumberFormat="1" applyFont="1" applyFill="1" applyBorder="1" applyAlignment="1">
      <alignment wrapText="1"/>
    </xf>
    <xf numFmtId="4" fontId="28" fillId="0" borderId="3" xfId="0" applyNumberFormat="1" applyFont="1" applyFill="1" applyBorder="1" applyAlignment="1">
      <alignment wrapText="1"/>
    </xf>
    <xf numFmtId="4" fontId="27" fillId="0" borderId="17" xfId="0" applyNumberFormat="1" applyFont="1" applyFill="1" applyBorder="1" applyAlignment="1">
      <alignment wrapText="1"/>
    </xf>
    <xf numFmtId="4" fontId="0" fillId="0" borderId="0" xfId="0" applyNumberFormat="1" applyAlignment="1"/>
    <xf numFmtId="4" fontId="30" fillId="0" borderId="3" xfId="0" applyNumberFormat="1" applyFont="1" applyFill="1" applyBorder="1" applyAlignment="1">
      <alignment wrapText="1"/>
    </xf>
    <xf numFmtId="4" fontId="30" fillId="0" borderId="12" xfId="0" applyNumberFormat="1" applyFont="1" applyFill="1" applyBorder="1" applyAlignment="1">
      <alignment wrapText="1"/>
    </xf>
    <xf numFmtId="4" fontId="36" fillId="5" borderId="17" xfId="0" applyNumberFormat="1" applyFont="1" applyFill="1" applyBorder="1" applyAlignment="1">
      <alignment horizontal="right" wrapText="1"/>
    </xf>
    <xf numFmtId="0" fontId="26" fillId="5" borderId="24" xfId="0" applyFont="1" applyFill="1" applyBorder="1"/>
    <xf numFmtId="0" fontId="27" fillId="5" borderId="25" xfId="0" applyFont="1" applyFill="1" applyBorder="1" applyAlignment="1">
      <alignment horizontal="left" wrapText="1"/>
    </xf>
    <xf numFmtId="4" fontId="27" fillId="5" borderId="25" xfId="0" applyNumberFormat="1" applyFont="1" applyFill="1" applyBorder="1" applyAlignment="1">
      <alignment wrapText="1"/>
    </xf>
    <xf numFmtId="4" fontId="27" fillId="5" borderId="26" xfId="0" applyNumberFormat="1" applyFont="1" applyFill="1" applyBorder="1" applyAlignment="1">
      <alignment horizontal="right" wrapText="1"/>
    </xf>
    <xf numFmtId="4" fontId="27" fillId="5" borderId="27" xfId="0" applyNumberFormat="1" applyFont="1" applyFill="1" applyBorder="1" applyAlignment="1">
      <alignment horizontal="right" wrapText="1"/>
    </xf>
    <xf numFmtId="4" fontId="28" fillId="5" borderId="28" xfId="0" applyNumberFormat="1" applyFont="1" applyFill="1" applyBorder="1" applyAlignment="1">
      <alignment horizontal="right" wrapText="1"/>
    </xf>
    <xf numFmtId="0" fontId="27" fillId="8" borderId="3" xfId="0" applyFont="1" applyFill="1" applyBorder="1" applyAlignment="1">
      <alignment horizontal="left" wrapText="1"/>
    </xf>
    <xf numFmtId="2" fontId="2" fillId="0" borderId="0" xfId="0" applyNumberFormat="1" applyFont="1" applyAlignment="1">
      <alignment horizontal="right" vertical="center" wrapText="1"/>
    </xf>
    <xf numFmtId="2" fontId="3" fillId="0" borderId="0" xfId="0" applyNumberFormat="1" applyFont="1" applyAlignment="1">
      <alignment horizontal="right" vertical="center" wrapText="1"/>
    </xf>
    <xf numFmtId="2" fontId="0" fillId="0" borderId="6" xfId="0" applyNumberFormat="1" applyBorder="1" applyAlignment="1">
      <alignment horizontal="right"/>
    </xf>
    <xf numFmtId="2" fontId="0" fillId="0" borderId="0" xfId="0" applyNumberFormat="1" applyBorder="1" applyAlignment="1">
      <alignment horizontal="right"/>
    </xf>
    <xf numFmtId="4" fontId="6" fillId="5" borderId="3" xfId="0" applyNumberFormat="1" applyFont="1" applyFill="1" applyBorder="1" applyAlignment="1">
      <alignment horizontal="right"/>
    </xf>
    <xf numFmtId="0" fontId="11" fillId="0" borderId="0" xfId="0" applyFont="1" applyAlignment="1">
      <alignment wrapText="1"/>
    </xf>
    <xf numFmtId="0" fontId="10" fillId="0" borderId="0" xfId="0" applyNumberFormat="1" applyFont="1" applyFill="1" applyBorder="1" applyAlignment="1" applyProtection="1">
      <alignment vertical="center" wrapText="1"/>
    </xf>
    <xf numFmtId="4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4" borderId="3" xfId="0" applyNumberFormat="1" applyFont="1" applyFill="1" applyBorder="1" applyAlignment="1">
      <alignment horizontal="center" vertical="center" wrapText="1"/>
    </xf>
    <xf numFmtId="0" fontId="6" fillId="4" borderId="4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0" fontId="0" fillId="0" borderId="0" xfId="0" applyNumberFormat="1" applyAlignment="1">
      <alignment horizontal="center"/>
    </xf>
    <xf numFmtId="4" fontId="6" fillId="6" borderId="3" xfId="0" applyNumberFormat="1" applyFont="1" applyFill="1" applyBorder="1" applyAlignment="1">
      <alignment horizontal="right"/>
    </xf>
    <xf numFmtId="2" fontId="9" fillId="2" borderId="3" xfId="0" applyNumberFormat="1" applyFont="1" applyFill="1" applyBorder="1" applyAlignment="1">
      <alignment horizontal="right" vertical="center" wrapText="1"/>
    </xf>
    <xf numFmtId="2" fontId="9" fillId="6" borderId="3" xfId="0" applyNumberFormat="1" applyFont="1" applyFill="1" applyBorder="1" applyAlignment="1">
      <alignment horizontal="right" vertical="center" wrapText="1"/>
    </xf>
    <xf numFmtId="0" fontId="6" fillId="9" borderId="3" xfId="0" quotePrefix="1" applyNumberFormat="1" applyFont="1" applyFill="1" applyBorder="1" applyAlignment="1" applyProtection="1">
      <alignment horizontal="center" wrapText="1"/>
    </xf>
    <xf numFmtId="0" fontId="6" fillId="9" borderId="3" xfId="0" applyNumberFormat="1" applyFont="1" applyFill="1" applyBorder="1" applyAlignment="1" applyProtection="1">
      <alignment horizontal="center" vertical="center" wrapText="1"/>
    </xf>
    <xf numFmtId="4" fontId="0" fillId="0" borderId="0" xfId="0" applyNumberFormat="1" applyAlignment="1">
      <alignment horizontal="center"/>
    </xf>
    <xf numFmtId="4" fontId="2" fillId="0" borderId="0" xfId="0" applyNumberFormat="1" applyFont="1" applyAlignment="1">
      <alignment horizontal="center" wrapText="1"/>
    </xf>
    <xf numFmtId="4" fontId="6" fillId="4" borderId="4" xfId="0" applyNumberFormat="1" applyFont="1" applyFill="1" applyBorder="1" applyAlignment="1">
      <alignment horizontal="center" wrapText="1"/>
    </xf>
    <xf numFmtId="0" fontId="6" fillId="4" borderId="4" xfId="0" applyNumberFormat="1" applyFont="1" applyFill="1" applyBorder="1" applyAlignment="1">
      <alignment horizontal="center" wrapText="1"/>
    </xf>
    <xf numFmtId="4" fontId="9" fillId="7" borderId="3" xfId="0" applyNumberFormat="1" applyFont="1" applyFill="1" applyBorder="1" applyAlignment="1">
      <alignment horizontal="center" wrapText="1"/>
    </xf>
    <xf numFmtId="4" fontId="7" fillId="2" borderId="3" xfId="0" applyNumberFormat="1" applyFont="1" applyFill="1" applyBorder="1" applyAlignment="1">
      <alignment horizontal="center" wrapText="1"/>
    </xf>
    <xf numFmtId="4" fontId="7" fillId="2" borderId="6" xfId="0" applyNumberFormat="1" applyFont="1" applyFill="1" applyBorder="1" applyAlignment="1">
      <alignment horizontal="center" wrapText="1"/>
    </xf>
    <xf numFmtId="4" fontId="7" fillId="2" borderId="0" xfId="0" applyNumberFormat="1" applyFont="1" applyFill="1" applyBorder="1" applyAlignment="1">
      <alignment horizontal="center" wrapText="1"/>
    </xf>
    <xf numFmtId="4" fontId="6" fillId="4" borderId="3" xfId="0" applyNumberFormat="1" applyFont="1" applyFill="1" applyBorder="1" applyAlignment="1">
      <alignment horizontal="center" wrapText="1"/>
    </xf>
    <xf numFmtId="0" fontId="6" fillId="4" borderId="3" xfId="0" applyNumberFormat="1" applyFont="1" applyFill="1" applyBorder="1" applyAlignment="1">
      <alignment horizontal="center" wrapText="1"/>
    </xf>
    <xf numFmtId="4" fontId="9" fillId="5" borderId="3" xfId="0" applyNumberFormat="1" applyFont="1" applyFill="1" applyBorder="1" applyAlignment="1">
      <alignment horizontal="center" wrapText="1"/>
    </xf>
    <xf numFmtId="4" fontId="27" fillId="5" borderId="22" xfId="0" applyNumberFormat="1" applyFont="1" applyFill="1" applyBorder="1" applyAlignment="1">
      <alignment horizontal="right" wrapText="1"/>
    </xf>
    <xf numFmtId="4" fontId="27" fillId="5" borderId="29" xfId="0" applyNumberFormat="1" applyFont="1" applyFill="1" applyBorder="1" applyAlignment="1">
      <alignment horizontal="right" wrapText="1"/>
    </xf>
    <xf numFmtId="0" fontId="26" fillId="4" borderId="10" xfId="0" applyFont="1" applyFill="1" applyBorder="1" applyAlignment="1">
      <alignment horizontal="left" wrapText="1"/>
    </xf>
    <xf numFmtId="0" fontId="27" fillId="4" borderId="10" xfId="0" applyFont="1" applyFill="1" applyBorder="1" applyAlignment="1">
      <alignment horizontal="center" vertical="center" wrapText="1"/>
    </xf>
    <xf numFmtId="0" fontId="27" fillId="4" borderId="10" xfId="0" applyNumberFormat="1" applyFont="1" applyFill="1" applyBorder="1" applyAlignment="1">
      <alignment vertical="center" wrapText="1"/>
    </xf>
    <xf numFmtId="0" fontId="28" fillId="4" borderId="10" xfId="0" applyFont="1" applyFill="1" applyBorder="1" applyAlignment="1">
      <alignment horizontal="center" vertical="center" wrapText="1"/>
    </xf>
    <xf numFmtId="0" fontId="26" fillId="4" borderId="20" xfId="0" applyFont="1" applyFill="1" applyBorder="1" applyAlignment="1">
      <alignment horizontal="left" wrapText="1"/>
    </xf>
    <xf numFmtId="0" fontId="27" fillId="4" borderId="7" xfId="0" applyFont="1" applyFill="1" applyBorder="1" applyAlignment="1">
      <alignment horizontal="center" vertical="center" wrapText="1"/>
    </xf>
    <xf numFmtId="4" fontId="27" fillId="4" borderId="7" xfId="0" applyNumberFormat="1" applyFont="1" applyFill="1" applyBorder="1" applyAlignment="1">
      <alignment vertical="center" wrapText="1"/>
    </xf>
    <xf numFmtId="0" fontId="28" fillId="4" borderId="9" xfId="0" applyFont="1" applyFill="1" applyBorder="1" applyAlignment="1">
      <alignment horizontal="center" vertical="center" wrapText="1"/>
    </xf>
    <xf numFmtId="0" fontId="27" fillId="4" borderId="19" xfId="0" applyFont="1" applyFill="1" applyBorder="1" applyAlignment="1">
      <alignment horizontal="right" vertical="center" wrapText="1"/>
    </xf>
    <xf numFmtId="4" fontId="30" fillId="5" borderId="7" xfId="0" applyNumberFormat="1" applyFont="1" applyFill="1" applyBorder="1" applyAlignment="1">
      <alignment horizontal="right" wrapText="1"/>
    </xf>
    <xf numFmtId="4" fontId="27" fillId="5" borderId="7" xfId="0" applyNumberFormat="1" applyFont="1" applyFill="1" applyBorder="1" applyAlignment="1"/>
    <xf numFmtId="4" fontId="27" fillId="5" borderId="7" xfId="0" applyNumberFormat="1" applyFont="1" applyFill="1" applyBorder="1" applyAlignment="1">
      <alignment horizontal="right"/>
    </xf>
    <xf numFmtId="2" fontId="9" fillId="5" borderId="3" xfId="0" applyNumberFormat="1" applyFont="1" applyFill="1" applyBorder="1" applyAlignment="1">
      <alignment horizontal="right" wrapText="1"/>
    </xf>
    <xf numFmtId="2" fontId="9" fillId="2" borderId="3" xfId="0" applyNumberFormat="1" applyFont="1" applyFill="1" applyBorder="1" applyAlignment="1">
      <alignment horizontal="right" wrapText="1"/>
    </xf>
    <xf numFmtId="4" fontId="7" fillId="2" borderId="3" xfId="0" applyNumberFormat="1" applyFont="1" applyFill="1" applyBorder="1" applyAlignment="1" applyProtection="1">
      <alignment horizontal="right" vertical="center" wrapText="1"/>
    </xf>
    <xf numFmtId="4" fontId="7" fillId="5" borderId="3" xfId="0" applyNumberFormat="1" applyFont="1" applyFill="1" applyBorder="1" applyAlignment="1" applyProtection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/>
    </xf>
    <xf numFmtId="4" fontId="9" fillId="2" borderId="3" xfId="0" applyNumberFormat="1" applyFont="1" applyFill="1" applyBorder="1" applyAlignment="1">
      <alignment horizontal="center" wrapText="1"/>
    </xf>
    <xf numFmtId="4" fontId="22" fillId="2" borderId="3" xfId="0" quotePrefix="1" applyNumberFormat="1" applyFont="1" applyFill="1" applyBorder="1" applyAlignment="1">
      <alignment horizontal="center"/>
    </xf>
    <xf numFmtId="4" fontId="30" fillId="0" borderId="15" xfId="0" applyNumberFormat="1" applyFont="1" applyFill="1" applyBorder="1" applyAlignment="1">
      <alignment wrapText="1"/>
    </xf>
    <xf numFmtId="2" fontId="8" fillId="2" borderId="3" xfId="0" applyNumberFormat="1" applyFont="1" applyFill="1" applyBorder="1" applyAlignment="1">
      <alignment vertical="center" wrapText="1"/>
    </xf>
    <xf numFmtId="4" fontId="14" fillId="2" borderId="3" xfId="0" applyNumberFormat="1" applyFont="1" applyFill="1" applyBorder="1" applyAlignment="1">
      <alignment horizontal="right"/>
    </xf>
    <xf numFmtId="2" fontId="22" fillId="2" borderId="3" xfId="0" applyNumberFormat="1" applyFont="1" applyFill="1" applyBorder="1" applyAlignment="1">
      <alignment horizontal="right" vertical="center" wrapText="1"/>
    </xf>
    <xf numFmtId="0" fontId="39" fillId="0" borderId="0" xfId="0" applyFont="1"/>
    <xf numFmtId="0" fontId="9" fillId="2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 wrapText="1"/>
    </xf>
    <xf numFmtId="0" fontId="22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4" fontId="30" fillId="0" borderId="0" xfId="0" applyNumberFormat="1" applyFont="1" applyFill="1" applyBorder="1" applyAlignment="1">
      <alignment wrapText="1"/>
    </xf>
    <xf numFmtId="0" fontId="0" fillId="0" borderId="0" xfId="0" applyFont="1"/>
    <xf numFmtId="0" fontId="9" fillId="0" borderId="3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2" fontId="7" fillId="0" borderId="3" xfId="0" applyNumberFormat="1" applyFont="1" applyFill="1" applyBorder="1" applyAlignment="1">
      <alignment horizontal="left" vertical="center" wrapText="1"/>
    </xf>
    <xf numFmtId="2" fontId="9" fillId="0" borderId="3" xfId="0" applyNumberFormat="1" applyFont="1" applyFill="1" applyBorder="1" applyAlignment="1">
      <alignment horizontal="right" vertical="center" wrapText="1"/>
    </xf>
    <xf numFmtId="0" fontId="8" fillId="0" borderId="3" xfId="0" applyFont="1" applyFill="1" applyBorder="1" applyAlignment="1">
      <alignment horizontal="left" vertical="center" wrapText="1"/>
    </xf>
    <xf numFmtId="4" fontId="30" fillId="8" borderId="17" xfId="0" applyNumberFormat="1" applyFont="1" applyFill="1" applyBorder="1" applyAlignment="1">
      <alignment wrapText="1"/>
    </xf>
    <xf numFmtId="4" fontId="26" fillId="0" borderId="3" xfId="0" applyNumberFormat="1" applyFont="1" applyBorder="1" applyAlignment="1">
      <alignment wrapText="1"/>
    </xf>
    <xf numFmtId="4" fontId="30" fillId="0" borderId="30" xfId="0" applyNumberFormat="1" applyFont="1" applyFill="1" applyBorder="1" applyAlignment="1">
      <alignment horizontal="right" wrapText="1"/>
    </xf>
    <xf numFmtId="0" fontId="29" fillId="0" borderId="17" xfId="0" applyFont="1" applyFill="1" applyBorder="1" applyAlignment="1">
      <alignment horizontal="left"/>
    </xf>
    <xf numFmtId="0" fontId="28" fillId="0" borderId="15" xfId="0" applyFont="1" applyFill="1" applyBorder="1" applyAlignment="1">
      <alignment horizontal="left" wrapText="1"/>
    </xf>
    <xf numFmtId="4" fontId="28" fillId="0" borderId="15" xfId="0" applyNumberFormat="1" applyFont="1" applyFill="1" applyBorder="1" applyAlignment="1">
      <alignment wrapText="1"/>
    </xf>
    <xf numFmtId="4" fontId="28" fillId="0" borderId="16" xfId="0" applyNumberFormat="1" applyFont="1" applyFill="1" applyBorder="1" applyAlignment="1">
      <alignment horizontal="right" wrapText="1"/>
    </xf>
    <xf numFmtId="0" fontId="40" fillId="0" borderId="0" xfId="0" applyFont="1"/>
    <xf numFmtId="0" fontId="41" fillId="0" borderId="0" xfId="0" applyFont="1"/>
    <xf numFmtId="0" fontId="41" fillId="0" borderId="0" xfId="0" applyFont="1" applyFill="1"/>
    <xf numFmtId="0" fontId="42" fillId="0" borderId="0" xfId="0" applyFont="1"/>
    <xf numFmtId="4" fontId="6" fillId="3" borderId="3" xfId="0" applyNumberFormat="1" applyFont="1" applyFill="1" applyBorder="1" applyAlignment="1" applyProtection="1">
      <alignment horizontal="right" vertical="center" wrapText="1"/>
    </xf>
    <xf numFmtId="4" fontId="41" fillId="0" borderId="0" xfId="0" applyNumberFormat="1" applyFont="1"/>
    <xf numFmtId="0" fontId="26" fillId="5" borderId="31" xfId="0" applyFont="1" applyFill="1" applyBorder="1" applyAlignment="1">
      <alignment horizontal="left"/>
    </xf>
    <xf numFmtId="0" fontId="27" fillId="5" borderId="18" xfId="0" applyFont="1" applyFill="1" applyBorder="1" applyAlignment="1">
      <alignment horizontal="left" wrapText="1"/>
    </xf>
    <xf numFmtId="4" fontId="27" fillId="5" borderId="18" xfId="0" applyNumberFormat="1" applyFont="1" applyFill="1" applyBorder="1" applyAlignment="1">
      <alignment wrapText="1"/>
    </xf>
    <xf numFmtId="4" fontId="27" fillId="5" borderId="0" xfId="0" applyNumberFormat="1" applyFont="1" applyFill="1" applyBorder="1" applyAlignment="1">
      <alignment horizontal="right" wrapText="1"/>
    </xf>
    <xf numFmtId="4" fontId="27" fillId="5" borderId="19" xfId="0" applyNumberFormat="1" applyFont="1" applyFill="1" applyBorder="1" applyAlignment="1">
      <alignment horizontal="right" wrapText="1"/>
    </xf>
    <xf numFmtId="4" fontId="36" fillId="5" borderId="19" xfId="0" applyNumberFormat="1" applyFont="1" applyFill="1" applyBorder="1" applyAlignment="1">
      <alignment horizontal="right" wrapText="1"/>
    </xf>
    <xf numFmtId="4" fontId="36" fillId="5" borderId="32" xfId="0" applyNumberFormat="1" applyFont="1" applyFill="1" applyBorder="1" applyAlignment="1">
      <alignment horizontal="right" wrapText="1"/>
    </xf>
    <xf numFmtId="4" fontId="37" fillId="5" borderId="33" xfId="0" applyNumberFormat="1" applyFont="1" applyFill="1" applyBorder="1" applyAlignment="1">
      <alignment horizontal="right" wrapText="1"/>
    </xf>
    <xf numFmtId="4" fontId="27" fillId="8" borderId="3" xfId="0" applyNumberFormat="1" applyFont="1" applyFill="1" applyBorder="1" applyAlignment="1">
      <alignment wrapText="1"/>
    </xf>
    <xf numFmtId="0" fontId="27" fillId="5" borderId="16" xfId="0" applyFont="1" applyFill="1" applyBorder="1" applyAlignment="1">
      <alignment horizontal="left" wrapText="1"/>
    </xf>
    <xf numFmtId="4" fontId="27" fillId="5" borderId="3" xfId="0" applyNumberFormat="1" applyFont="1" applyFill="1" applyBorder="1" applyAlignment="1">
      <alignment wrapText="1"/>
    </xf>
    <xf numFmtId="4" fontId="9" fillId="2" borderId="3" xfId="0" applyNumberFormat="1" applyFont="1" applyFill="1" applyBorder="1" applyAlignment="1">
      <alignment horizontal="center"/>
    </xf>
    <xf numFmtId="4" fontId="9" fillId="0" borderId="3" xfId="0" applyNumberFormat="1" applyFont="1" applyFill="1" applyBorder="1" applyAlignment="1" applyProtection="1">
      <alignment vertical="center"/>
    </xf>
    <xf numFmtId="4" fontId="9" fillId="6" borderId="3" xfId="0" applyNumberFormat="1" applyFont="1" applyFill="1" applyBorder="1" applyAlignment="1">
      <alignment horizontal="center" wrapText="1"/>
    </xf>
    <xf numFmtId="4" fontId="9" fillId="0" borderId="3" xfId="0" applyNumberFormat="1" applyFont="1" applyFill="1" applyBorder="1" applyAlignment="1" applyProtection="1">
      <alignment vertical="center" wrapText="1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12" fillId="0" borderId="0" xfId="0" applyNumberFormat="1" applyFont="1" applyFill="1" applyBorder="1" applyAlignment="1" applyProtection="1">
      <alignment wrapText="1"/>
    </xf>
    <xf numFmtId="0" fontId="13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horizontal="left" vertical="center"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Fill="1" applyBorder="1" applyAlignment="1">
      <alignment horizontal="center" wrapText="1"/>
    </xf>
    <xf numFmtId="0" fontId="6" fillId="0" borderId="2" xfId="0" quotePrefix="1" applyFont="1" applyFill="1" applyBorder="1" applyAlignment="1">
      <alignment horizontal="center" wrapText="1"/>
    </xf>
    <xf numFmtId="0" fontId="6" fillId="0" borderId="4" xfId="0" quotePrefix="1" applyFont="1" applyFill="1" applyBorder="1" applyAlignment="1">
      <alignment horizontal="center"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quotePrefix="1" applyFont="1" applyFill="1" applyBorder="1" applyAlignment="1">
      <alignment horizontal="left" vertical="center"/>
    </xf>
    <xf numFmtId="0" fontId="10" fillId="0" borderId="0" xfId="0" applyNumberFormat="1" applyFont="1" applyFill="1" applyBorder="1" applyAlignment="1" applyProtection="1">
      <alignment vertical="center" wrapText="1"/>
    </xf>
    <xf numFmtId="0" fontId="6" fillId="9" borderId="1" xfId="0" quotePrefix="1" applyFont="1" applyFill="1" applyBorder="1" applyAlignment="1">
      <alignment horizontal="center" wrapText="1"/>
    </xf>
    <xf numFmtId="0" fontId="6" fillId="9" borderId="2" xfId="0" quotePrefix="1" applyFont="1" applyFill="1" applyBorder="1" applyAlignment="1">
      <alignment horizontal="center" wrapText="1"/>
    </xf>
    <xf numFmtId="0" fontId="6" fillId="9" borderId="4" xfId="0" quotePrefix="1" applyFont="1" applyFill="1" applyBorder="1" applyAlignment="1">
      <alignment horizont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2" fontId="7" fillId="6" borderId="1" xfId="0" applyNumberFormat="1" applyFont="1" applyFill="1" applyBorder="1" applyAlignment="1">
      <alignment horizontal="center" vertical="center" wrapText="1"/>
    </xf>
    <xf numFmtId="2" fontId="7" fillId="6" borderId="2" xfId="0" applyNumberFormat="1" applyFont="1" applyFill="1" applyBorder="1" applyAlignment="1">
      <alignment horizontal="center" vertical="center" wrapText="1"/>
    </xf>
    <xf numFmtId="2" fontId="7" fillId="6" borderId="4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0" fontId="9" fillId="7" borderId="1" xfId="0" applyNumberFormat="1" applyFont="1" applyFill="1" applyBorder="1" applyAlignment="1" applyProtection="1">
      <alignment horizontal="center" vertical="center" wrapText="1"/>
    </xf>
    <xf numFmtId="0" fontId="9" fillId="7" borderId="2" xfId="0" applyNumberFormat="1" applyFont="1" applyFill="1" applyBorder="1" applyAlignment="1" applyProtection="1">
      <alignment horizontal="center" vertical="center" wrapText="1"/>
    </xf>
    <xf numFmtId="0" fontId="9" fillId="7" borderId="4" xfId="0" applyNumberFormat="1" applyFont="1" applyFill="1" applyBorder="1" applyAlignment="1" applyProtection="1">
      <alignment horizontal="center" vertical="center" wrapText="1"/>
    </xf>
    <xf numFmtId="4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</cellXfs>
  <cellStyles count="5">
    <cellStyle name="Normal 2" xfId="2"/>
    <cellStyle name="Normalno" xfId="0" builtinId="0"/>
    <cellStyle name="Normalno 2" xfId="1"/>
    <cellStyle name="Normalno 2 2" xfId="4"/>
    <cellStyle name="Obično_List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opLeftCell="A5" workbookViewId="0">
      <selection activeCell="H12" sqref="H12"/>
    </sheetView>
  </sheetViews>
  <sheetFormatPr defaultRowHeight="15" x14ac:dyDescent="0.25"/>
  <cols>
    <col min="5" max="5" width="25.28515625" customWidth="1"/>
    <col min="6" max="6" width="17.5703125" customWidth="1"/>
    <col min="7" max="8" width="25.28515625" style="35" customWidth="1"/>
  </cols>
  <sheetData>
    <row r="1" spans="1:10" ht="42" customHeight="1" x14ac:dyDescent="0.25">
      <c r="A1" s="375" t="s">
        <v>330</v>
      </c>
      <c r="B1" s="375"/>
      <c r="C1" s="375"/>
      <c r="D1" s="375"/>
      <c r="E1" s="375"/>
      <c r="F1" s="375"/>
      <c r="G1" s="375"/>
      <c r="H1" s="375"/>
    </row>
    <row r="2" spans="1:10" ht="18" customHeight="1" x14ac:dyDescent="0.25">
      <c r="A2" s="3"/>
      <c r="B2" s="3"/>
      <c r="C2" s="3"/>
      <c r="D2" s="3"/>
      <c r="E2" s="3"/>
      <c r="F2" s="18"/>
      <c r="G2" s="31"/>
      <c r="H2" s="31"/>
    </row>
    <row r="3" spans="1:10" ht="15.75" customHeight="1" x14ac:dyDescent="0.25">
      <c r="A3" s="375" t="s">
        <v>22</v>
      </c>
      <c r="B3" s="375"/>
      <c r="C3" s="375"/>
      <c r="D3" s="375"/>
      <c r="E3" s="375"/>
      <c r="F3" s="375"/>
      <c r="G3" s="375"/>
      <c r="H3" s="393"/>
    </row>
    <row r="4" spans="1:10" ht="18" x14ac:dyDescent="0.25">
      <c r="A4" s="18"/>
      <c r="B4" s="18"/>
      <c r="C4" s="18"/>
      <c r="D4" s="18"/>
      <c r="E4" s="18"/>
      <c r="F4" s="18"/>
      <c r="G4" s="18"/>
      <c r="H4" s="4"/>
    </row>
    <row r="5" spans="1:10" ht="18" customHeight="1" x14ac:dyDescent="0.25">
      <c r="A5" s="375" t="s">
        <v>74</v>
      </c>
      <c r="B5" s="376"/>
      <c r="C5" s="376"/>
      <c r="D5" s="376"/>
      <c r="E5" s="376"/>
      <c r="F5" s="376"/>
      <c r="G5" s="376"/>
      <c r="H5" s="376"/>
    </row>
    <row r="6" spans="1:10" ht="18" x14ac:dyDescent="0.25">
      <c r="A6" s="1"/>
      <c r="B6" s="2"/>
      <c r="C6" s="2"/>
      <c r="D6" s="2"/>
      <c r="E6" s="5"/>
      <c r="F6" s="5"/>
      <c r="G6" s="227"/>
    </row>
    <row r="7" spans="1:10" ht="27" customHeight="1" x14ac:dyDescent="0.25">
      <c r="A7" s="397" t="s">
        <v>301</v>
      </c>
      <c r="B7" s="398"/>
      <c r="C7" s="398"/>
      <c r="D7" s="398"/>
      <c r="E7" s="399"/>
      <c r="F7" s="228" t="s">
        <v>66</v>
      </c>
      <c r="G7" s="229" t="s">
        <v>285</v>
      </c>
      <c r="H7" s="229" t="s">
        <v>67</v>
      </c>
    </row>
    <row r="8" spans="1:10" s="66" customFormat="1" ht="16.5" customHeight="1" x14ac:dyDescent="0.25">
      <c r="A8" s="394">
        <v>1</v>
      </c>
      <c r="B8" s="395"/>
      <c r="C8" s="395"/>
      <c r="D8" s="395"/>
      <c r="E8" s="396"/>
      <c r="F8" s="293">
        <v>2</v>
      </c>
      <c r="G8" s="294">
        <v>3</v>
      </c>
      <c r="H8" s="294">
        <v>4</v>
      </c>
    </row>
    <row r="9" spans="1:10" ht="15" customHeight="1" x14ac:dyDescent="0.25">
      <c r="A9" s="390" t="s">
        <v>0</v>
      </c>
      <c r="B9" s="380"/>
      <c r="C9" s="380"/>
      <c r="D9" s="380"/>
      <c r="E9" s="391"/>
      <c r="F9" s="37">
        <v>1557472.78</v>
      </c>
      <c r="G9" s="37">
        <v>3706829.55</v>
      </c>
      <c r="H9" s="37">
        <v>1684358.66</v>
      </c>
    </row>
    <row r="10" spans="1:10" ht="15" customHeight="1" x14ac:dyDescent="0.25">
      <c r="A10" s="377" t="s">
        <v>286</v>
      </c>
      <c r="B10" s="372"/>
      <c r="C10" s="372"/>
      <c r="D10" s="372"/>
      <c r="E10" s="382"/>
      <c r="F10" s="368">
        <v>1557472.78</v>
      </c>
      <c r="G10" s="368">
        <v>3706829.55</v>
      </c>
      <c r="H10" s="36">
        <v>1684358.66</v>
      </c>
      <c r="I10" s="66"/>
      <c r="J10" s="35"/>
    </row>
    <row r="11" spans="1:10" x14ac:dyDescent="0.25">
      <c r="A11" s="392" t="s">
        <v>287</v>
      </c>
      <c r="B11" s="382"/>
      <c r="C11" s="382"/>
      <c r="D11" s="382"/>
      <c r="E11" s="382"/>
      <c r="F11" s="368">
        <v>0</v>
      </c>
      <c r="G11" s="36">
        <v>0</v>
      </c>
      <c r="H11" s="36">
        <v>0</v>
      </c>
      <c r="I11" s="66"/>
    </row>
    <row r="12" spans="1:10" x14ac:dyDescent="0.25">
      <c r="A12" s="25" t="s">
        <v>1</v>
      </c>
      <c r="B12" s="217"/>
      <c r="C12" s="217"/>
      <c r="D12" s="217"/>
      <c r="E12" s="217"/>
      <c r="F12" s="37">
        <v>1544755.76</v>
      </c>
      <c r="G12" s="37">
        <f>G13+G14</f>
        <v>3736068.65</v>
      </c>
      <c r="H12" s="37">
        <f>H13+H14</f>
        <v>1902446.51</v>
      </c>
      <c r="I12" s="66"/>
    </row>
    <row r="13" spans="1:10" ht="15" customHeight="1" x14ac:dyDescent="0.25">
      <c r="A13" s="371" t="s">
        <v>288</v>
      </c>
      <c r="B13" s="372"/>
      <c r="C13" s="372"/>
      <c r="D13" s="372"/>
      <c r="E13" s="372"/>
      <c r="F13" s="370">
        <v>1540395.7</v>
      </c>
      <c r="G13" s="36">
        <v>3662236.65</v>
      </c>
      <c r="H13" s="36">
        <v>1900396.7</v>
      </c>
      <c r="I13" s="66"/>
    </row>
    <row r="14" spans="1:10" x14ac:dyDescent="0.25">
      <c r="A14" s="381" t="s">
        <v>289</v>
      </c>
      <c r="B14" s="382"/>
      <c r="C14" s="382"/>
      <c r="D14" s="382"/>
      <c r="E14" s="382"/>
      <c r="F14" s="368">
        <v>4360.0600000000004</v>
      </c>
      <c r="G14" s="38">
        <v>73832</v>
      </c>
      <c r="H14" s="38">
        <v>2049.81</v>
      </c>
      <c r="I14" s="66"/>
    </row>
    <row r="15" spans="1:10" ht="15" customHeight="1" x14ac:dyDescent="0.25">
      <c r="A15" s="379" t="s">
        <v>2</v>
      </c>
      <c r="B15" s="380"/>
      <c r="C15" s="380"/>
      <c r="D15" s="380"/>
      <c r="E15" s="380"/>
      <c r="F15" s="39">
        <v>12717.02</v>
      </c>
      <c r="G15" s="39">
        <f>G9-G12</f>
        <v>-29239.100000000093</v>
      </c>
      <c r="H15" s="39">
        <f>H9-H12</f>
        <v>-218087.85000000009</v>
      </c>
      <c r="I15" s="66"/>
    </row>
    <row r="16" spans="1:10" ht="18" x14ac:dyDescent="0.25">
      <c r="A16" s="18"/>
      <c r="B16" s="17"/>
      <c r="C16" s="17"/>
      <c r="D16" s="17"/>
      <c r="E16" s="17"/>
      <c r="F16" s="17"/>
      <c r="G16" s="230"/>
      <c r="H16" s="230"/>
    </row>
    <row r="17" spans="1:8" ht="18" customHeight="1" x14ac:dyDescent="0.25">
      <c r="A17" s="375" t="s">
        <v>29</v>
      </c>
      <c r="B17" s="376"/>
      <c r="C17" s="376"/>
      <c r="D17" s="376"/>
      <c r="E17" s="376"/>
      <c r="F17" s="376"/>
      <c r="G17" s="376"/>
      <c r="H17" s="376"/>
    </row>
    <row r="18" spans="1:8" ht="18" x14ac:dyDescent="0.25">
      <c r="A18" s="18"/>
      <c r="B18" s="17"/>
      <c r="C18" s="17"/>
      <c r="D18" s="17"/>
      <c r="E18" s="17"/>
      <c r="F18" s="17"/>
      <c r="G18" s="230"/>
      <c r="H18" s="230"/>
    </row>
    <row r="19" spans="1:8" ht="26.25" x14ac:dyDescent="0.25">
      <c r="A19" s="387"/>
      <c r="B19" s="388"/>
      <c r="C19" s="388"/>
      <c r="D19" s="388"/>
      <c r="E19" s="389"/>
      <c r="F19" s="228" t="s">
        <v>66</v>
      </c>
      <c r="G19" s="229" t="s">
        <v>285</v>
      </c>
      <c r="H19" s="229" t="s">
        <v>67</v>
      </c>
    </row>
    <row r="20" spans="1:8" ht="15.75" customHeight="1" x14ac:dyDescent="0.25">
      <c r="A20" s="377" t="s">
        <v>290</v>
      </c>
      <c r="B20" s="378"/>
      <c r="C20" s="378"/>
      <c r="D20" s="378"/>
      <c r="E20" s="378"/>
      <c r="F20" s="240">
        <v>0</v>
      </c>
      <c r="G20" s="231">
        <v>0</v>
      </c>
      <c r="H20" s="231">
        <v>0</v>
      </c>
    </row>
    <row r="21" spans="1:8" ht="15" customHeight="1" x14ac:dyDescent="0.25">
      <c r="A21" s="377" t="s">
        <v>291</v>
      </c>
      <c r="B21" s="372"/>
      <c r="C21" s="372"/>
      <c r="D21" s="372"/>
      <c r="E21" s="372"/>
      <c r="F21" s="42">
        <v>0</v>
      </c>
      <c r="G21" s="231">
        <v>0</v>
      </c>
      <c r="H21" s="231">
        <v>0</v>
      </c>
    </row>
    <row r="22" spans="1:8" ht="15" customHeight="1" x14ac:dyDescent="0.25">
      <c r="A22" s="379" t="s">
        <v>4</v>
      </c>
      <c r="B22" s="380"/>
      <c r="C22" s="380"/>
      <c r="D22" s="380"/>
      <c r="E22" s="380"/>
      <c r="F22" s="43">
        <v>0</v>
      </c>
      <c r="G22" s="232">
        <v>0</v>
      </c>
      <c r="H22" s="232">
        <v>0</v>
      </c>
    </row>
    <row r="23" spans="1:8" s="66" customFormat="1" ht="15" customHeight="1" x14ac:dyDescent="0.25">
      <c r="A23" s="233"/>
      <c r="B23" s="234"/>
      <c r="C23" s="234"/>
      <c r="D23" s="234"/>
      <c r="E23" s="234"/>
      <c r="F23" s="234"/>
      <c r="G23" s="235"/>
      <c r="H23" s="235"/>
    </row>
    <row r="24" spans="1:8" ht="15" customHeight="1" x14ac:dyDescent="0.25">
      <c r="A24" s="16"/>
      <c r="B24" s="17"/>
      <c r="C24" s="17"/>
      <c r="D24" s="17"/>
      <c r="E24" s="17"/>
      <c r="F24" s="17"/>
      <c r="G24" s="230"/>
      <c r="H24" s="230"/>
    </row>
    <row r="25" spans="1:8" ht="18" customHeight="1" x14ac:dyDescent="0.25">
      <c r="A25" s="375" t="s">
        <v>292</v>
      </c>
      <c r="B25" s="376"/>
      <c r="C25" s="376"/>
      <c r="D25" s="376"/>
      <c r="E25" s="376"/>
      <c r="F25" s="376"/>
      <c r="G25" s="376"/>
      <c r="H25" s="376"/>
    </row>
    <row r="26" spans="1:8" ht="15.75" customHeight="1" x14ac:dyDescent="0.25">
      <c r="A26" s="16"/>
      <c r="B26" s="17"/>
      <c r="C26" s="17"/>
      <c r="D26" s="17"/>
      <c r="E26" s="17"/>
      <c r="F26" s="17"/>
      <c r="G26" s="230"/>
      <c r="H26" s="230"/>
    </row>
    <row r="27" spans="1:8" ht="26.25" x14ac:dyDescent="0.25">
      <c r="A27" s="21"/>
      <c r="B27" s="22"/>
      <c r="C27" s="22"/>
      <c r="D27" s="23"/>
      <c r="E27" s="24"/>
      <c r="F27" s="241" t="s">
        <v>66</v>
      </c>
      <c r="G27" s="229" t="s">
        <v>285</v>
      </c>
      <c r="H27" s="229" t="s">
        <v>67</v>
      </c>
    </row>
    <row r="28" spans="1:8" ht="15" customHeight="1" x14ac:dyDescent="0.25">
      <c r="A28" s="385" t="s">
        <v>30</v>
      </c>
      <c r="B28" s="386"/>
      <c r="C28" s="386"/>
      <c r="D28" s="386"/>
      <c r="E28" s="386"/>
      <c r="F28" s="243">
        <v>-25156.83</v>
      </c>
      <c r="G28" s="40">
        <v>29239.1</v>
      </c>
      <c r="H28" s="236">
        <v>4107.49</v>
      </c>
    </row>
    <row r="29" spans="1:8" ht="30" customHeight="1" x14ac:dyDescent="0.25">
      <c r="A29" s="383" t="s">
        <v>3</v>
      </c>
      <c r="B29" s="384"/>
      <c r="C29" s="384"/>
      <c r="D29" s="384"/>
      <c r="E29" s="384"/>
      <c r="F29" s="354">
        <v>-25156.83</v>
      </c>
      <c r="G29" s="41">
        <v>29239.1</v>
      </c>
      <c r="H29" s="324">
        <v>4107.49</v>
      </c>
    </row>
    <row r="30" spans="1:8" ht="26.25" customHeight="1" x14ac:dyDescent="0.25">
      <c r="A30" s="66"/>
      <c r="B30" s="66"/>
      <c r="C30" s="66"/>
      <c r="D30" s="66"/>
      <c r="E30" s="66"/>
      <c r="F30" s="242"/>
      <c r="G30" s="66"/>
      <c r="H30" s="66"/>
    </row>
    <row r="31" spans="1:8" ht="18" customHeight="1" x14ac:dyDescent="0.25">
      <c r="A31" s="371" t="s">
        <v>5</v>
      </c>
      <c r="B31" s="372"/>
      <c r="C31" s="372"/>
      <c r="D31" s="372"/>
      <c r="E31" s="372"/>
      <c r="F31" s="38">
        <v>-12439.81</v>
      </c>
      <c r="G31" s="38">
        <v>0</v>
      </c>
      <c r="H31" s="38">
        <f>H15+H29</f>
        <v>-213980.3600000001</v>
      </c>
    </row>
    <row r="32" spans="1:8" ht="18.75" customHeight="1" x14ac:dyDescent="0.25">
      <c r="G32"/>
      <c r="H32"/>
    </row>
    <row r="33" spans="1:8" ht="24" customHeight="1" x14ac:dyDescent="0.25">
      <c r="A33" s="373" t="s">
        <v>293</v>
      </c>
      <c r="B33" s="374"/>
      <c r="C33" s="374"/>
      <c r="D33" s="374"/>
      <c r="E33" s="374"/>
      <c r="F33" s="374"/>
      <c r="G33" s="374"/>
      <c r="H33" s="374"/>
    </row>
    <row r="34" spans="1:8" ht="12" customHeight="1" x14ac:dyDescent="0.25">
      <c r="A34" s="66"/>
      <c r="B34" s="66"/>
      <c r="C34" s="66"/>
      <c r="D34" s="66"/>
      <c r="E34" s="66"/>
      <c r="F34" s="66"/>
      <c r="G34" s="66"/>
      <c r="H34" s="66"/>
    </row>
    <row r="35" spans="1:8" ht="30.75" customHeight="1" x14ac:dyDescent="0.25">
      <c r="A35" s="373" t="s">
        <v>294</v>
      </c>
      <c r="B35" s="374"/>
      <c r="C35" s="374"/>
      <c r="D35" s="374"/>
      <c r="E35" s="374"/>
      <c r="F35" s="374"/>
      <c r="G35" s="374"/>
      <c r="H35" s="374"/>
    </row>
    <row r="36" spans="1:8" ht="29.25" customHeight="1" x14ac:dyDescent="0.25">
      <c r="A36" s="66"/>
      <c r="B36" s="66"/>
      <c r="C36" s="66"/>
      <c r="D36" s="66"/>
      <c r="E36" s="66"/>
      <c r="F36" s="66"/>
      <c r="G36" s="66"/>
      <c r="H36" s="66"/>
    </row>
    <row r="37" spans="1:8" ht="27.75" customHeight="1" x14ac:dyDescent="0.25">
      <c r="A37" s="373" t="s">
        <v>295</v>
      </c>
      <c r="B37" s="374"/>
      <c r="C37" s="374"/>
      <c r="D37" s="374"/>
      <c r="E37" s="374"/>
      <c r="F37" s="374"/>
      <c r="G37" s="374"/>
      <c r="H37" s="374"/>
    </row>
    <row r="38" spans="1:8" ht="19.5" customHeight="1" x14ac:dyDescent="0.25">
      <c r="G38"/>
      <c r="H38"/>
    </row>
    <row r="39" spans="1:8" ht="17.25" customHeight="1" x14ac:dyDescent="0.25">
      <c r="G39"/>
      <c r="H39"/>
    </row>
  </sheetData>
  <mergeCells count="23">
    <mergeCell ref="A1:H1"/>
    <mergeCell ref="A9:E9"/>
    <mergeCell ref="A10:E10"/>
    <mergeCell ref="A11:E11"/>
    <mergeCell ref="A3:H3"/>
    <mergeCell ref="A5:H5"/>
    <mergeCell ref="A8:E8"/>
    <mergeCell ref="A7:E7"/>
    <mergeCell ref="A31:E31"/>
    <mergeCell ref="A33:H33"/>
    <mergeCell ref="A35:H35"/>
    <mergeCell ref="A37:H37"/>
    <mergeCell ref="A13:E13"/>
    <mergeCell ref="A17:H17"/>
    <mergeCell ref="A20:E20"/>
    <mergeCell ref="A21:E21"/>
    <mergeCell ref="A22:E22"/>
    <mergeCell ref="A14:E14"/>
    <mergeCell ref="A15:E15"/>
    <mergeCell ref="A29:E29"/>
    <mergeCell ref="A25:H25"/>
    <mergeCell ref="A28:E28"/>
    <mergeCell ref="A19:E19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6"/>
  <sheetViews>
    <sheetView topLeftCell="A34" zoomScaleNormal="100" workbookViewId="0">
      <selection activeCell="F110" sqref="F110"/>
    </sheetView>
  </sheetViews>
  <sheetFormatPr defaultRowHeight="15" x14ac:dyDescent="0.25"/>
  <cols>
    <col min="1" max="1" width="10.85546875" customWidth="1"/>
    <col min="3" max="3" width="33.28515625" customWidth="1"/>
    <col min="4" max="4" width="15.5703125" style="295" customWidth="1"/>
    <col min="5" max="5" width="23.5703125" customWidth="1"/>
    <col min="6" max="6" width="18.85546875" customWidth="1"/>
    <col min="7" max="7" width="17.85546875" style="242" customWidth="1"/>
    <col min="8" max="8" width="11.140625" customWidth="1"/>
    <col min="10" max="10" width="11.7109375" bestFit="1" customWidth="1"/>
    <col min="11" max="11" width="12.42578125" bestFit="1" customWidth="1"/>
  </cols>
  <sheetData>
    <row r="1" spans="1:8" ht="15.75" x14ac:dyDescent="0.25">
      <c r="A1" s="403" t="s">
        <v>329</v>
      </c>
      <c r="B1" s="403"/>
      <c r="C1" s="403"/>
      <c r="D1" s="403"/>
      <c r="E1" s="403"/>
      <c r="F1" s="403"/>
      <c r="G1" s="403"/>
    </row>
    <row r="2" spans="1:8" ht="18" x14ac:dyDescent="0.25">
      <c r="A2" s="70"/>
      <c r="B2" s="70"/>
      <c r="C2" s="70"/>
      <c r="D2" s="296"/>
      <c r="E2" s="70"/>
      <c r="F2" s="70"/>
      <c r="G2" s="277"/>
    </row>
    <row r="3" spans="1:8" ht="15.75" x14ac:dyDescent="0.25">
      <c r="A3" s="403" t="s">
        <v>22</v>
      </c>
      <c r="B3" s="403"/>
      <c r="C3" s="403"/>
      <c r="D3" s="403"/>
      <c r="E3" s="403"/>
      <c r="F3" s="403"/>
      <c r="G3" s="403"/>
    </row>
    <row r="4" spans="1:8" ht="18" x14ac:dyDescent="0.25">
      <c r="A4" s="70"/>
      <c r="B4" s="70"/>
      <c r="C4" s="70"/>
      <c r="D4" s="296"/>
      <c r="E4" s="70"/>
      <c r="F4" s="70"/>
      <c r="G4" s="278"/>
    </row>
    <row r="5" spans="1:8" ht="15.75" x14ac:dyDescent="0.25">
      <c r="A5" s="403" t="s">
        <v>89</v>
      </c>
      <c r="B5" s="403"/>
      <c r="C5" s="403"/>
      <c r="D5" s="403"/>
      <c r="E5" s="403"/>
      <c r="F5" s="403"/>
      <c r="G5" s="403"/>
    </row>
    <row r="6" spans="1:8" ht="18" x14ac:dyDescent="0.25">
      <c r="A6" s="70"/>
      <c r="B6" s="70"/>
      <c r="C6" s="70"/>
      <c r="D6" s="296"/>
      <c r="E6" s="70"/>
      <c r="F6" s="70"/>
      <c r="G6" s="278"/>
    </row>
    <row r="7" spans="1:8" ht="15.75" x14ac:dyDescent="0.25">
      <c r="A7" s="403" t="s">
        <v>90</v>
      </c>
      <c r="B7" s="403"/>
      <c r="C7" s="403"/>
      <c r="D7" s="403"/>
      <c r="E7" s="403"/>
      <c r="F7" s="403"/>
      <c r="G7" s="403"/>
    </row>
    <row r="8" spans="1:8" ht="18" x14ac:dyDescent="0.25">
      <c r="A8" s="70"/>
      <c r="B8" s="70"/>
      <c r="C8" s="70"/>
      <c r="D8" s="296"/>
      <c r="E8" s="70"/>
      <c r="F8" s="70"/>
      <c r="G8" s="278"/>
    </row>
    <row r="9" spans="1:8" ht="39" x14ac:dyDescent="0.25">
      <c r="A9" s="71" t="s">
        <v>7</v>
      </c>
      <c r="B9" s="72" t="s">
        <v>8</v>
      </c>
      <c r="C9" s="72" t="s">
        <v>6</v>
      </c>
      <c r="D9" s="297" t="s">
        <v>66</v>
      </c>
      <c r="E9" s="71" t="s">
        <v>65</v>
      </c>
      <c r="F9" s="71" t="s">
        <v>67</v>
      </c>
      <c r="G9" s="71" t="s">
        <v>63</v>
      </c>
      <c r="H9" s="71" t="s">
        <v>63</v>
      </c>
    </row>
    <row r="10" spans="1:8" s="289" customFormat="1" x14ac:dyDescent="0.25">
      <c r="A10" s="286"/>
      <c r="B10" s="287"/>
      <c r="C10" s="287">
        <v>1</v>
      </c>
      <c r="D10" s="298">
        <v>2</v>
      </c>
      <c r="E10" s="286">
        <v>3</v>
      </c>
      <c r="F10" s="286">
        <v>4</v>
      </c>
      <c r="G10" s="286" t="s">
        <v>299</v>
      </c>
      <c r="H10" s="286" t="s">
        <v>300</v>
      </c>
    </row>
    <row r="11" spans="1:8" x14ac:dyDescent="0.25">
      <c r="A11" s="89">
        <v>6</v>
      </c>
      <c r="B11" s="89"/>
      <c r="C11" s="90" t="s">
        <v>10</v>
      </c>
      <c r="D11" s="299">
        <v>1557472.78</v>
      </c>
      <c r="E11" s="299">
        <f>E12+E21+E24+E27+E33+E37</f>
        <v>3706829.55</v>
      </c>
      <c r="F11" s="91">
        <f>F12+F21+F24+F27+F33</f>
        <v>1684358.6600000001</v>
      </c>
      <c r="G11" s="192">
        <f>F11/D11*100</f>
        <v>108.14690835238866</v>
      </c>
      <c r="H11" s="192">
        <f>F11/E11*100</f>
        <v>45.43933399905049</v>
      </c>
    </row>
    <row r="12" spans="1:8" ht="34.5" customHeight="1" x14ac:dyDescent="0.25">
      <c r="A12" s="67"/>
      <c r="B12" s="86">
        <v>63</v>
      </c>
      <c r="C12" s="74" t="s">
        <v>31</v>
      </c>
      <c r="D12" s="325">
        <v>1281101.3500000001</v>
      </c>
      <c r="E12" s="367">
        <f>2989735.15+207326.17</f>
        <v>3197061.32</v>
      </c>
      <c r="F12" s="97">
        <v>1380760.22</v>
      </c>
      <c r="G12" s="36">
        <f>F12/D12*100</f>
        <v>107.77915580215414</v>
      </c>
      <c r="H12" s="36">
        <f>F12/E12*100</f>
        <v>43.18841841920004</v>
      </c>
    </row>
    <row r="13" spans="1:8" s="66" customFormat="1" ht="34.5" customHeight="1" x14ac:dyDescent="0.25">
      <c r="A13" s="67"/>
      <c r="B13" s="86">
        <v>634</v>
      </c>
      <c r="C13" s="74" t="s">
        <v>316</v>
      </c>
      <c r="D13" s="325">
        <v>0</v>
      </c>
      <c r="E13" s="97"/>
      <c r="F13" s="97">
        <v>0</v>
      </c>
      <c r="G13" s="36">
        <v>0</v>
      </c>
      <c r="H13" s="36"/>
    </row>
    <row r="14" spans="1:8" s="66" customFormat="1" ht="34.5" customHeight="1" x14ac:dyDescent="0.25">
      <c r="A14" s="67"/>
      <c r="B14" s="88">
        <v>6341</v>
      </c>
      <c r="C14" s="74" t="s">
        <v>317</v>
      </c>
      <c r="D14" s="300">
        <v>0</v>
      </c>
      <c r="E14" s="97"/>
      <c r="F14" s="94">
        <v>0</v>
      </c>
      <c r="G14" s="36">
        <v>0</v>
      </c>
      <c r="H14" s="36"/>
    </row>
    <row r="15" spans="1:8" s="66" customFormat="1" ht="26.25" customHeight="1" x14ac:dyDescent="0.25">
      <c r="A15" s="67"/>
      <c r="B15" s="86">
        <v>636</v>
      </c>
      <c r="C15" s="74" t="s">
        <v>94</v>
      </c>
      <c r="D15" s="325">
        <v>1277324.76</v>
      </c>
      <c r="E15" s="85"/>
      <c r="F15" s="94">
        <v>1375999.14</v>
      </c>
      <c r="G15" s="36">
        <f t="shared" ref="G15:G39" si="0">F15/D15*100</f>
        <v>107.72508159945164</v>
      </c>
      <c r="H15" s="36"/>
    </row>
    <row r="16" spans="1:8" ht="38.25" x14ac:dyDescent="0.25">
      <c r="A16" s="67"/>
      <c r="B16" s="88">
        <v>6361</v>
      </c>
      <c r="C16" s="74" t="s">
        <v>95</v>
      </c>
      <c r="D16" s="300">
        <v>1277324.76</v>
      </c>
      <c r="E16" s="94"/>
      <c r="F16" s="94">
        <v>1375999.14</v>
      </c>
      <c r="G16" s="36">
        <f t="shared" si="0"/>
        <v>107.72508159945164</v>
      </c>
      <c r="H16" s="36"/>
    </row>
    <row r="17" spans="1:8" ht="38.25" x14ac:dyDescent="0.25">
      <c r="A17" s="67"/>
      <c r="B17" s="88">
        <v>6362</v>
      </c>
      <c r="C17" s="74" t="s">
        <v>96</v>
      </c>
      <c r="D17" s="300">
        <v>0</v>
      </c>
      <c r="E17" s="94"/>
      <c r="F17" s="94">
        <v>0</v>
      </c>
      <c r="G17" s="36">
        <v>0</v>
      </c>
      <c r="H17" s="36"/>
    </row>
    <row r="18" spans="1:8" s="66" customFormat="1" ht="25.5" x14ac:dyDescent="0.25">
      <c r="A18" s="67"/>
      <c r="B18" s="86">
        <v>639</v>
      </c>
      <c r="C18" s="74" t="s">
        <v>97</v>
      </c>
      <c r="D18" s="325">
        <v>3776.59</v>
      </c>
      <c r="E18" s="94"/>
      <c r="F18" s="94">
        <v>4761.08</v>
      </c>
      <c r="G18" s="36">
        <f t="shared" si="0"/>
        <v>126.06822556856847</v>
      </c>
      <c r="H18" s="36"/>
    </row>
    <row r="19" spans="1:8" ht="25.5" x14ac:dyDescent="0.25">
      <c r="A19" s="67"/>
      <c r="B19" s="88">
        <v>6391</v>
      </c>
      <c r="C19" s="74" t="s">
        <v>98</v>
      </c>
      <c r="D19" s="300">
        <v>3776.59</v>
      </c>
      <c r="E19" s="94"/>
      <c r="F19" s="94">
        <v>0</v>
      </c>
      <c r="G19" s="36">
        <f t="shared" si="0"/>
        <v>0</v>
      </c>
      <c r="H19" s="36"/>
    </row>
    <row r="20" spans="1:8" ht="38.25" x14ac:dyDescent="0.25">
      <c r="A20" s="67"/>
      <c r="B20" s="88">
        <v>6393</v>
      </c>
      <c r="C20" s="74" t="s">
        <v>99</v>
      </c>
      <c r="D20" s="300">
        <v>0</v>
      </c>
      <c r="E20" s="94"/>
      <c r="F20" s="94">
        <v>4761.08</v>
      </c>
      <c r="G20" s="36">
        <v>0</v>
      </c>
      <c r="H20" s="36"/>
    </row>
    <row r="21" spans="1:8" x14ac:dyDescent="0.25">
      <c r="A21" s="81"/>
      <c r="B21" s="87">
        <v>64</v>
      </c>
      <c r="C21" s="76" t="s">
        <v>100</v>
      </c>
      <c r="D21" s="326">
        <v>2625.42</v>
      </c>
      <c r="E21" s="97">
        <v>0</v>
      </c>
      <c r="F21" s="97">
        <v>0</v>
      </c>
      <c r="G21" s="36">
        <f>F21/D21*100</f>
        <v>0</v>
      </c>
      <c r="H21" s="36">
        <v>0</v>
      </c>
    </row>
    <row r="22" spans="1:8" s="66" customFormat="1" x14ac:dyDescent="0.25">
      <c r="A22" s="81"/>
      <c r="B22" s="87">
        <v>641</v>
      </c>
      <c r="C22" s="76" t="s">
        <v>52</v>
      </c>
      <c r="D22" s="326">
        <v>2625.42</v>
      </c>
      <c r="E22" s="95"/>
      <c r="F22" s="94">
        <v>0</v>
      </c>
      <c r="G22" s="36">
        <f t="shared" si="0"/>
        <v>0</v>
      </c>
      <c r="H22" s="36"/>
    </row>
    <row r="23" spans="1:8" ht="25.5" x14ac:dyDescent="0.25">
      <c r="A23" s="67"/>
      <c r="B23" s="88">
        <v>6413</v>
      </c>
      <c r="C23" s="74" t="s">
        <v>101</v>
      </c>
      <c r="D23" s="300">
        <v>2625.42</v>
      </c>
      <c r="E23" s="94"/>
      <c r="F23" s="94">
        <v>0</v>
      </c>
      <c r="G23" s="36">
        <f t="shared" si="0"/>
        <v>0</v>
      </c>
      <c r="H23" s="36"/>
    </row>
    <row r="24" spans="1:8" ht="38.25" x14ac:dyDescent="0.25">
      <c r="A24" s="81"/>
      <c r="B24" s="87">
        <v>65</v>
      </c>
      <c r="C24" s="96" t="s">
        <v>103</v>
      </c>
      <c r="D24" s="326">
        <v>19.53</v>
      </c>
      <c r="E24" s="97">
        <v>0</v>
      </c>
      <c r="F24" s="98">
        <v>0</v>
      </c>
      <c r="G24" s="36">
        <f t="shared" si="0"/>
        <v>0</v>
      </c>
      <c r="H24" s="36">
        <v>0</v>
      </c>
    </row>
    <row r="25" spans="1:8" s="66" customFormat="1" x14ac:dyDescent="0.25">
      <c r="A25" s="81"/>
      <c r="B25" s="87">
        <v>652</v>
      </c>
      <c r="C25" s="76" t="s">
        <v>102</v>
      </c>
      <c r="D25" s="326">
        <v>19.53</v>
      </c>
      <c r="E25" s="95"/>
      <c r="F25" s="99">
        <v>0</v>
      </c>
      <c r="G25" s="36">
        <f t="shared" si="0"/>
        <v>0</v>
      </c>
      <c r="H25" s="36"/>
    </row>
    <row r="26" spans="1:8" x14ac:dyDescent="0.25">
      <c r="A26" s="67"/>
      <c r="B26" s="88">
        <v>6526</v>
      </c>
      <c r="C26" s="74" t="s">
        <v>93</v>
      </c>
      <c r="D26" s="300">
        <v>19.53</v>
      </c>
      <c r="E26" s="94"/>
      <c r="F26" s="94">
        <v>0</v>
      </c>
      <c r="G26" s="36">
        <f t="shared" si="0"/>
        <v>0</v>
      </c>
      <c r="H26" s="36"/>
    </row>
    <row r="27" spans="1:8" x14ac:dyDescent="0.25">
      <c r="A27" s="81"/>
      <c r="B27" s="87">
        <v>66</v>
      </c>
      <c r="C27" s="76" t="s">
        <v>51</v>
      </c>
      <c r="D27" s="326">
        <v>17818.87</v>
      </c>
      <c r="E27" s="97">
        <f>21575+80</f>
        <v>21655</v>
      </c>
      <c r="F27" s="98">
        <f>F28+F30</f>
        <v>14464.6</v>
      </c>
      <c r="G27" s="36">
        <f t="shared" si="0"/>
        <v>81.175742345053308</v>
      </c>
      <c r="H27" s="36">
        <f>F27/E27*100</f>
        <v>66.795659201108293</v>
      </c>
    </row>
    <row r="28" spans="1:8" s="66" customFormat="1" ht="25.5" x14ac:dyDescent="0.25">
      <c r="A28" s="81"/>
      <c r="B28" s="87">
        <v>661</v>
      </c>
      <c r="C28" s="96" t="s">
        <v>104</v>
      </c>
      <c r="D28" s="326">
        <v>14376.37</v>
      </c>
      <c r="E28" s="95"/>
      <c r="F28" s="99">
        <v>14384.6</v>
      </c>
      <c r="G28" s="36">
        <f t="shared" si="0"/>
        <v>100.05724671805191</v>
      </c>
      <c r="H28" s="36"/>
    </row>
    <row r="29" spans="1:8" x14ac:dyDescent="0.25">
      <c r="A29" s="67"/>
      <c r="B29" s="88">
        <v>6615</v>
      </c>
      <c r="C29" s="74" t="s">
        <v>105</v>
      </c>
      <c r="D29" s="300">
        <v>14364.37</v>
      </c>
      <c r="E29" s="94"/>
      <c r="F29" s="99">
        <v>14384.6</v>
      </c>
      <c r="G29" s="36">
        <f t="shared" si="0"/>
        <v>100.14083457889207</v>
      </c>
      <c r="H29" s="36"/>
    </row>
    <row r="30" spans="1:8" s="66" customFormat="1" x14ac:dyDescent="0.25">
      <c r="A30" s="67"/>
      <c r="B30" s="86">
        <v>663</v>
      </c>
      <c r="C30" s="74" t="s">
        <v>56</v>
      </c>
      <c r="D30" s="325">
        <v>3442.5</v>
      </c>
      <c r="E30" s="97"/>
      <c r="F30" s="94">
        <v>80</v>
      </c>
      <c r="G30" s="36">
        <f t="shared" si="0"/>
        <v>2.3238925199709515</v>
      </c>
      <c r="H30" s="36"/>
    </row>
    <row r="31" spans="1:8" s="66" customFormat="1" x14ac:dyDescent="0.25">
      <c r="A31" s="67"/>
      <c r="B31" s="88">
        <v>6631</v>
      </c>
      <c r="C31" s="74" t="s">
        <v>106</v>
      </c>
      <c r="D31" s="300">
        <v>3442.5</v>
      </c>
      <c r="E31" s="94"/>
      <c r="F31" s="94">
        <v>80</v>
      </c>
      <c r="G31" s="36">
        <f t="shared" si="0"/>
        <v>2.3238925199709515</v>
      </c>
      <c r="H31" s="36"/>
    </row>
    <row r="32" spans="1:8" x14ac:dyDescent="0.25">
      <c r="A32" s="67"/>
      <c r="B32" s="88">
        <v>6631</v>
      </c>
      <c r="C32" s="74" t="s">
        <v>111</v>
      </c>
      <c r="D32" s="300">
        <v>0</v>
      </c>
      <c r="E32" s="94"/>
      <c r="F32" s="94">
        <v>0</v>
      </c>
      <c r="G32" s="36">
        <v>0</v>
      </c>
      <c r="H32" s="36"/>
    </row>
    <row r="33" spans="1:11" ht="27.75" customHeight="1" x14ac:dyDescent="0.25">
      <c r="A33" s="81"/>
      <c r="B33" s="87">
        <v>67</v>
      </c>
      <c r="C33" s="74" t="s">
        <v>32</v>
      </c>
      <c r="D33" s="325">
        <v>255212.69</v>
      </c>
      <c r="E33" s="97">
        <v>488113.23</v>
      </c>
      <c r="F33" s="97">
        <v>289133.84000000003</v>
      </c>
      <c r="G33" s="36">
        <f t="shared" si="0"/>
        <v>113.291325756568</v>
      </c>
      <c r="H33" s="36">
        <f>F33/E33*100</f>
        <v>59.234993487064472</v>
      </c>
    </row>
    <row r="34" spans="1:11" s="66" customFormat="1" ht="36.75" customHeight="1" x14ac:dyDescent="0.25">
      <c r="A34" s="81"/>
      <c r="B34" s="87">
        <v>671</v>
      </c>
      <c r="C34" s="74" t="s">
        <v>107</v>
      </c>
      <c r="D34" s="325">
        <v>255212.69</v>
      </c>
      <c r="E34" s="95"/>
      <c r="F34" s="94">
        <v>289133.84000000003</v>
      </c>
      <c r="G34" s="36">
        <f t="shared" si="0"/>
        <v>113.291325756568</v>
      </c>
      <c r="H34" s="36"/>
    </row>
    <row r="35" spans="1:11" ht="25.5" x14ac:dyDescent="0.25">
      <c r="A35" s="67"/>
      <c r="B35" s="88">
        <v>6711</v>
      </c>
      <c r="C35" s="74" t="s">
        <v>108</v>
      </c>
      <c r="D35" s="300">
        <v>255212.69</v>
      </c>
      <c r="E35" s="94"/>
      <c r="F35" s="94">
        <v>289133.84000000003</v>
      </c>
      <c r="G35" s="36">
        <f t="shared" si="0"/>
        <v>113.291325756568</v>
      </c>
      <c r="H35" s="36"/>
    </row>
    <row r="36" spans="1:11" ht="38.25" x14ac:dyDescent="0.25">
      <c r="A36" s="67"/>
      <c r="B36" s="88">
        <v>6712</v>
      </c>
      <c r="C36" s="74" t="s">
        <v>109</v>
      </c>
      <c r="D36" s="300">
        <v>0</v>
      </c>
      <c r="E36" s="94"/>
      <c r="F36" s="94">
        <v>0</v>
      </c>
      <c r="G36" s="36">
        <v>0</v>
      </c>
      <c r="H36" s="36"/>
    </row>
    <row r="37" spans="1:11" s="66" customFormat="1" ht="27.75" customHeight="1" x14ac:dyDescent="0.25">
      <c r="A37" s="81"/>
      <c r="B37" s="87">
        <v>68</v>
      </c>
      <c r="C37" s="74" t="s">
        <v>93</v>
      </c>
      <c r="D37" s="325">
        <v>694.92</v>
      </c>
      <c r="E37" s="97">
        <v>0</v>
      </c>
      <c r="F37" s="97">
        <v>0</v>
      </c>
      <c r="G37" s="36">
        <f t="shared" si="0"/>
        <v>0</v>
      </c>
      <c r="H37" s="36">
        <v>0</v>
      </c>
    </row>
    <row r="38" spans="1:11" s="66" customFormat="1" ht="18" customHeight="1" x14ac:dyDescent="0.25">
      <c r="A38" s="81"/>
      <c r="B38" s="87">
        <v>683</v>
      </c>
      <c r="C38" s="74" t="s">
        <v>110</v>
      </c>
      <c r="D38" s="325">
        <v>694.92</v>
      </c>
      <c r="E38" s="95"/>
      <c r="F38" s="94">
        <v>0</v>
      </c>
      <c r="G38" s="36">
        <f t="shared" si="0"/>
        <v>0</v>
      </c>
      <c r="H38" s="36"/>
    </row>
    <row r="39" spans="1:11" s="66" customFormat="1" x14ac:dyDescent="0.25">
      <c r="A39" s="67"/>
      <c r="B39" s="88">
        <v>6831</v>
      </c>
      <c r="C39" s="74" t="s">
        <v>110</v>
      </c>
      <c r="D39" s="325">
        <v>694.92</v>
      </c>
      <c r="E39" s="94"/>
      <c r="F39" s="94">
        <v>0</v>
      </c>
      <c r="G39" s="36">
        <f t="shared" si="0"/>
        <v>0</v>
      </c>
      <c r="H39" s="36"/>
    </row>
    <row r="40" spans="1:11" x14ac:dyDescent="0.25">
      <c r="A40" s="100"/>
      <c r="B40" s="100"/>
      <c r="C40" s="101"/>
      <c r="D40" s="301"/>
      <c r="E40" s="102"/>
      <c r="F40" s="102"/>
      <c r="G40" s="279"/>
    </row>
    <row r="41" spans="1:11" x14ac:dyDescent="0.25">
      <c r="A41" s="103"/>
      <c r="B41" s="103"/>
      <c r="C41" s="104"/>
      <c r="D41" s="302"/>
      <c r="E41" s="105"/>
      <c r="F41" s="105"/>
      <c r="G41" s="280"/>
    </row>
    <row r="42" spans="1:11" ht="15.75" x14ac:dyDescent="0.25">
      <c r="A42" s="404" t="s">
        <v>88</v>
      </c>
      <c r="B42" s="404"/>
      <c r="C42" s="404"/>
      <c r="D42" s="404"/>
      <c r="E42" s="404"/>
      <c r="F42" s="404"/>
      <c r="G42" s="404"/>
    </row>
    <row r="43" spans="1:11" ht="18" x14ac:dyDescent="0.25">
      <c r="A43" s="70"/>
      <c r="B43" s="70"/>
      <c r="C43" s="70"/>
      <c r="D43" s="296"/>
      <c r="E43" s="70"/>
      <c r="F43" s="70"/>
      <c r="G43" s="278"/>
    </row>
    <row r="44" spans="1:11" ht="39" x14ac:dyDescent="0.25">
      <c r="A44" s="71" t="s">
        <v>7</v>
      </c>
      <c r="B44" s="72" t="s">
        <v>8</v>
      </c>
      <c r="C44" s="72" t="s">
        <v>12</v>
      </c>
      <c r="D44" s="303" t="s">
        <v>66</v>
      </c>
      <c r="E44" s="71" t="s">
        <v>65</v>
      </c>
      <c r="F44" s="71" t="s">
        <v>67</v>
      </c>
      <c r="G44" s="71" t="s">
        <v>63</v>
      </c>
      <c r="H44" s="71" t="s">
        <v>63</v>
      </c>
    </row>
    <row r="45" spans="1:11" s="289" customFormat="1" x14ac:dyDescent="0.25">
      <c r="A45" s="286"/>
      <c r="B45" s="287"/>
      <c r="C45" s="287">
        <v>1</v>
      </c>
      <c r="D45" s="304">
        <v>2</v>
      </c>
      <c r="E45" s="286">
        <v>3</v>
      </c>
      <c r="F45" s="286">
        <v>4</v>
      </c>
      <c r="G45" s="286" t="s">
        <v>299</v>
      </c>
      <c r="H45" s="286" t="s">
        <v>300</v>
      </c>
    </row>
    <row r="46" spans="1:11" x14ac:dyDescent="0.25">
      <c r="A46" s="80">
        <v>3</v>
      </c>
      <c r="B46" s="80"/>
      <c r="C46" s="73" t="s">
        <v>13</v>
      </c>
      <c r="D46" s="83">
        <f>D47+D54+D85+D89</f>
        <v>1540395.7000000002</v>
      </c>
      <c r="E46" s="305">
        <v>3662236.65</v>
      </c>
      <c r="F46" s="83">
        <v>1900396.74</v>
      </c>
      <c r="G46" s="191">
        <f>F46/D46*100</f>
        <v>123.37068585688729</v>
      </c>
      <c r="H46" s="191">
        <f>F46/E46*100</f>
        <v>51.891696840508658</v>
      </c>
    </row>
    <row r="47" spans="1:11" x14ac:dyDescent="0.25">
      <c r="A47" s="67"/>
      <c r="B47" s="86">
        <v>31</v>
      </c>
      <c r="C47" s="106" t="s">
        <v>14</v>
      </c>
      <c r="D47" s="97">
        <v>1309598.56</v>
      </c>
      <c r="E47" s="97">
        <f>2704990.52+17228.1+128728.75+39196.63+188797.11+15262.5</f>
        <v>3094203.61</v>
      </c>
      <c r="F47" s="97">
        <v>1673216.79</v>
      </c>
      <c r="G47" s="190">
        <f>F47/D47*100</f>
        <v>127.76562536843352</v>
      </c>
      <c r="H47" s="291">
        <f>F47/E47*100</f>
        <v>54.075846353239832</v>
      </c>
    </row>
    <row r="48" spans="1:11" s="66" customFormat="1" x14ac:dyDescent="0.25">
      <c r="A48" s="67"/>
      <c r="B48" s="86">
        <v>311</v>
      </c>
      <c r="C48" s="74" t="s">
        <v>113</v>
      </c>
      <c r="D48" s="94">
        <v>1088826.05</v>
      </c>
      <c r="E48" s="94"/>
      <c r="F48" s="94">
        <v>1398797.17</v>
      </c>
      <c r="G48" s="79">
        <f t="shared" ref="G48:G110" si="1">F48/D48*100</f>
        <v>128.46837839708186</v>
      </c>
      <c r="H48" s="291"/>
      <c r="J48" s="35"/>
      <c r="K48" s="35"/>
    </row>
    <row r="49" spans="1:11" x14ac:dyDescent="0.25">
      <c r="A49" s="67"/>
      <c r="B49" s="88">
        <v>3111</v>
      </c>
      <c r="C49" s="74" t="s">
        <v>112</v>
      </c>
      <c r="D49" s="94">
        <v>1088826.05</v>
      </c>
      <c r="E49" s="94"/>
      <c r="F49" s="94">
        <v>1398797.17</v>
      </c>
      <c r="G49" s="79">
        <f t="shared" si="1"/>
        <v>128.46837839708186</v>
      </c>
      <c r="H49" s="291"/>
      <c r="J49" s="35"/>
    </row>
    <row r="50" spans="1:11" s="66" customFormat="1" x14ac:dyDescent="0.25">
      <c r="A50" s="67"/>
      <c r="B50" s="67">
        <v>312</v>
      </c>
      <c r="C50" s="74" t="s">
        <v>114</v>
      </c>
      <c r="D50" s="94">
        <v>45369.04</v>
      </c>
      <c r="E50" s="94"/>
      <c r="F50" s="94">
        <v>48016.05</v>
      </c>
      <c r="G50" s="79">
        <f t="shared" si="1"/>
        <v>105.83439720126324</v>
      </c>
      <c r="H50" s="291"/>
      <c r="J50" s="355"/>
      <c r="K50" s="35"/>
    </row>
    <row r="51" spans="1:11" x14ac:dyDescent="0.25">
      <c r="A51" s="67"/>
      <c r="B51" s="88">
        <v>3121</v>
      </c>
      <c r="C51" s="74" t="s">
        <v>114</v>
      </c>
      <c r="D51" s="94">
        <v>45369.04</v>
      </c>
      <c r="E51" s="94"/>
      <c r="F51" s="94">
        <v>48016.05</v>
      </c>
      <c r="G51" s="79">
        <f t="shared" si="1"/>
        <v>105.83439720126324</v>
      </c>
      <c r="H51" s="291"/>
      <c r="J51" s="35"/>
    </row>
    <row r="52" spans="1:11" s="66" customFormat="1" x14ac:dyDescent="0.25">
      <c r="A52" s="67"/>
      <c r="B52" s="86">
        <v>313</v>
      </c>
      <c r="C52" s="74" t="s">
        <v>115</v>
      </c>
      <c r="D52" s="94">
        <v>175403.47</v>
      </c>
      <c r="E52" s="94"/>
      <c r="F52" s="94">
        <v>226403.57</v>
      </c>
      <c r="G52" s="79">
        <f t="shared" si="1"/>
        <v>129.07587860148948</v>
      </c>
      <c r="H52" s="291"/>
    </row>
    <row r="53" spans="1:11" ht="25.5" x14ac:dyDescent="0.25">
      <c r="A53" s="67"/>
      <c r="B53" s="88">
        <v>3132</v>
      </c>
      <c r="C53" s="74" t="s">
        <v>116</v>
      </c>
      <c r="D53" s="94">
        <v>175403.47</v>
      </c>
      <c r="E53" s="94"/>
      <c r="F53" s="94">
        <v>226403.57</v>
      </c>
      <c r="G53" s="190">
        <f t="shared" si="1"/>
        <v>129.07587860148948</v>
      </c>
      <c r="H53" s="291"/>
    </row>
    <row r="54" spans="1:11" x14ac:dyDescent="0.25">
      <c r="A54" s="81"/>
      <c r="B54" s="87">
        <v>32</v>
      </c>
      <c r="C54" s="107" t="s">
        <v>24</v>
      </c>
      <c r="D54" s="97">
        <v>228627.54</v>
      </c>
      <c r="E54" s="97">
        <f>133187+59560+56398+6923+180878.13+80+1012+3419+2210+9000+1800+1978.35+9529.06+650+1000</f>
        <v>467624.54</v>
      </c>
      <c r="F54" s="97">
        <v>223310.5</v>
      </c>
      <c r="G54" s="190">
        <f t="shared" si="1"/>
        <v>97.674365914097663</v>
      </c>
      <c r="H54" s="291">
        <f>F54/E54*100</f>
        <v>47.754230348988955</v>
      </c>
    </row>
    <row r="55" spans="1:11" s="66" customFormat="1" x14ac:dyDescent="0.25">
      <c r="A55" s="81"/>
      <c r="B55" s="87">
        <v>321</v>
      </c>
      <c r="C55" s="75" t="s">
        <v>117</v>
      </c>
      <c r="D55" s="94">
        <v>36817.51</v>
      </c>
      <c r="E55" s="94"/>
      <c r="F55" s="94">
        <v>44306.47</v>
      </c>
      <c r="G55" s="79">
        <f t="shared" si="1"/>
        <v>120.34075634120829</v>
      </c>
      <c r="H55" s="291"/>
      <c r="K55" s="35"/>
    </row>
    <row r="56" spans="1:11" x14ac:dyDescent="0.25">
      <c r="A56" s="67"/>
      <c r="B56" s="88">
        <v>3211</v>
      </c>
      <c r="C56" s="74" t="s">
        <v>118</v>
      </c>
      <c r="D56" s="94">
        <v>5976.12</v>
      </c>
      <c r="E56" s="94"/>
      <c r="F56" s="94">
        <v>7317.85</v>
      </c>
      <c r="G56" s="79">
        <f t="shared" si="1"/>
        <v>122.45152373111652</v>
      </c>
      <c r="H56" s="291"/>
    </row>
    <row r="57" spans="1:11" ht="25.5" x14ac:dyDescent="0.25">
      <c r="A57" s="67"/>
      <c r="B57" s="88">
        <v>3212</v>
      </c>
      <c r="C57" s="74" t="s">
        <v>119</v>
      </c>
      <c r="D57" s="94">
        <v>30623.49</v>
      </c>
      <c r="E57" s="94"/>
      <c r="F57" s="94">
        <v>36858.620000000003</v>
      </c>
      <c r="G57" s="79">
        <f t="shared" si="1"/>
        <v>120.36061206609699</v>
      </c>
      <c r="H57" s="291"/>
      <c r="K57" s="35"/>
    </row>
    <row r="58" spans="1:11" x14ac:dyDescent="0.25">
      <c r="A58" s="67"/>
      <c r="B58" s="88">
        <v>3213</v>
      </c>
      <c r="C58" s="74" t="s">
        <v>120</v>
      </c>
      <c r="D58" s="94">
        <v>217.9</v>
      </c>
      <c r="E58" s="94"/>
      <c r="F58" s="94">
        <v>130</v>
      </c>
      <c r="G58" s="79">
        <f t="shared" si="1"/>
        <v>59.660394676457088</v>
      </c>
      <c r="H58" s="291"/>
      <c r="J58" s="35"/>
    </row>
    <row r="59" spans="1:11" s="66" customFormat="1" x14ac:dyDescent="0.25">
      <c r="A59" s="67"/>
      <c r="B59" s="88">
        <v>3214</v>
      </c>
      <c r="C59" s="74" t="s">
        <v>145</v>
      </c>
      <c r="D59" s="94">
        <v>0</v>
      </c>
      <c r="E59" s="94"/>
      <c r="F59" s="94">
        <v>0</v>
      </c>
      <c r="G59" s="79">
        <v>0</v>
      </c>
      <c r="H59" s="291"/>
    </row>
    <row r="60" spans="1:11" s="66" customFormat="1" x14ac:dyDescent="0.25">
      <c r="A60" s="67"/>
      <c r="B60" s="86">
        <v>322</v>
      </c>
      <c r="C60" s="74" t="s">
        <v>121</v>
      </c>
      <c r="D60" s="94">
        <v>55458.27</v>
      </c>
      <c r="E60" s="94"/>
      <c r="F60" s="94">
        <v>49197.15</v>
      </c>
      <c r="G60" s="79">
        <f t="shared" si="1"/>
        <v>88.71021400415124</v>
      </c>
      <c r="H60" s="291"/>
    </row>
    <row r="61" spans="1:11" ht="25.5" x14ac:dyDescent="0.25">
      <c r="A61" s="67"/>
      <c r="B61" s="88">
        <v>3221</v>
      </c>
      <c r="C61" s="74" t="s">
        <v>122</v>
      </c>
      <c r="D61" s="94">
        <v>11711.29</v>
      </c>
      <c r="E61" s="94"/>
      <c r="F61" s="94">
        <v>14794.33</v>
      </c>
      <c r="G61" s="79">
        <f t="shared" si="1"/>
        <v>126.32536637723084</v>
      </c>
      <c r="H61" s="291"/>
    </row>
    <row r="62" spans="1:11" x14ac:dyDescent="0.25">
      <c r="A62" s="67"/>
      <c r="B62" s="88">
        <v>3222</v>
      </c>
      <c r="C62" s="74" t="s">
        <v>123</v>
      </c>
      <c r="D62" s="94">
        <v>4741.97</v>
      </c>
      <c r="E62" s="94"/>
      <c r="F62" s="94">
        <v>5173.67</v>
      </c>
      <c r="G62" s="79">
        <f t="shared" si="1"/>
        <v>109.10381128518316</v>
      </c>
      <c r="H62" s="291"/>
    </row>
    <row r="63" spans="1:11" x14ac:dyDescent="0.25">
      <c r="A63" s="67"/>
      <c r="B63" s="88">
        <v>3223</v>
      </c>
      <c r="C63" s="74" t="s">
        <v>124</v>
      </c>
      <c r="D63" s="94">
        <v>38447.379999999997</v>
      </c>
      <c r="E63" s="94"/>
      <c r="F63" s="94">
        <v>27888.38</v>
      </c>
      <c r="G63" s="79">
        <f t="shared" si="1"/>
        <v>72.536490132747673</v>
      </c>
      <c r="H63" s="291"/>
    </row>
    <row r="64" spans="1:11" ht="25.5" x14ac:dyDescent="0.25">
      <c r="A64" s="67"/>
      <c r="B64" s="88">
        <v>3224</v>
      </c>
      <c r="C64" s="74" t="s">
        <v>125</v>
      </c>
      <c r="D64" s="94">
        <v>0</v>
      </c>
      <c r="E64" s="94"/>
      <c r="F64" s="94">
        <v>782.77</v>
      </c>
      <c r="G64" s="79">
        <v>0</v>
      </c>
      <c r="H64" s="291"/>
      <c r="K64" s="35"/>
    </row>
    <row r="65" spans="1:11" x14ac:dyDescent="0.25">
      <c r="A65" s="67"/>
      <c r="B65" s="88">
        <v>3225</v>
      </c>
      <c r="C65" s="74" t="s">
        <v>126</v>
      </c>
      <c r="D65" s="94">
        <v>557.63</v>
      </c>
      <c r="E65" s="94"/>
      <c r="F65" s="94">
        <v>0</v>
      </c>
      <c r="G65" s="79">
        <f t="shared" si="1"/>
        <v>0</v>
      </c>
      <c r="H65" s="291"/>
    </row>
    <row r="66" spans="1:11" ht="25.5" x14ac:dyDescent="0.25">
      <c r="A66" s="67"/>
      <c r="B66" s="88">
        <v>3227</v>
      </c>
      <c r="C66" s="74" t="s">
        <v>127</v>
      </c>
      <c r="D66" s="94">
        <v>0</v>
      </c>
      <c r="E66" s="94"/>
      <c r="F66" s="94">
        <v>558</v>
      </c>
      <c r="G66" s="79">
        <v>0</v>
      </c>
      <c r="H66" s="291"/>
      <c r="K66" s="199"/>
    </row>
    <row r="67" spans="1:11" s="66" customFormat="1" x14ac:dyDescent="0.25">
      <c r="A67" s="67"/>
      <c r="B67" s="86">
        <v>323</v>
      </c>
      <c r="C67" s="74" t="s">
        <v>128</v>
      </c>
      <c r="D67" s="94">
        <v>129568.54</v>
      </c>
      <c r="E67" s="94"/>
      <c r="F67" s="94">
        <v>123197.87</v>
      </c>
      <c r="G67" s="79">
        <f t="shared" si="1"/>
        <v>95.083166021628401</v>
      </c>
      <c r="H67" s="291"/>
    </row>
    <row r="68" spans="1:11" x14ac:dyDescent="0.25">
      <c r="A68" s="67"/>
      <c r="B68" s="88">
        <v>3231</v>
      </c>
      <c r="C68" s="74" t="s">
        <v>129</v>
      </c>
      <c r="D68" s="94">
        <v>5016.3900000000003</v>
      </c>
      <c r="E68" s="94"/>
      <c r="F68" s="94">
        <v>1971.37</v>
      </c>
      <c r="G68" s="79">
        <f t="shared" si="1"/>
        <v>39.298579257194909</v>
      </c>
      <c r="H68" s="291"/>
    </row>
    <row r="69" spans="1:11" ht="25.5" x14ac:dyDescent="0.25">
      <c r="A69" s="67"/>
      <c r="B69" s="88">
        <v>3232</v>
      </c>
      <c r="C69" s="74" t="s">
        <v>130</v>
      </c>
      <c r="D69" s="94">
        <v>0</v>
      </c>
      <c r="E69" s="94"/>
      <c r="F69" s="94">
        <v>8345.4</v>
      </c>
      <c r="G69" s="79">
        <v>0</v>
      </c>
      <c r="H69" s="291"/>
    </row>
    <row r="70" spans="1:11" s="66" customFormat="1" x14ac:dyDescent="0.25">
      <c r="A70" s="67"/>
      <c r="B70" s="88">
        <v>3233</v>
      </c>
      <c r="C70" s="74" t="s">
        <v>131</v>
      </c>
      <c r="D70" s="94">
        <v>248.55</v>
      </c>
      <c r="E70" s="94"/>
      <c r="F70" s="94">
        <v>248.85</v>
      </c>
      <c r="G70" s="79">
        <f t="shared" si="1"/>
        <v>100.12070006035003</v>
      </c>
      <c r="H70" s="291"/>
    </row>
    <row r="71" spans="1:11" x14ac:dyDescent="0.25">
      <c r="A71" s="67"/>
      <c r="B71" s="88">
        <v>3234</v>
      </c>
      <c r="C71" s="74" t="s">
        <v>132</v>
      </c>
      <c r="D71" s="94">
        <v>6085.62</v>
      </c>
      <c r="E71" s="94"/>
      <c r="F71" s="94">
        <v>5253.64</v>
      </c>
      <c r="G71" s="79">
        <f t="shared" si="1"/>
        <v>86.328755328134193</v>
      </c>
      <c r="H71" s="291"/>
    </row>
    <row r="72" spans="1:11" x14ac:dyDescent="0.25">
      <c r="A72" s="67"/>
      <c r="B72" s="88">
        <v>3235</v>
      </c>
      <c r="C72" s="74" t="s">
        <v>133</v>
      </c>
      <c r="D72" s="94">
        <v>1833.4</v>
      </c>
      <c r="E72" s="94"/>
      <c r="F72" s="94">
        <v>4875</v>
      </c>
      <c r="G72" s="79">
        <f t="shared" si="1"/>
        <v>265.89942183920584</v>
      </c>
      <c r="H72" s="291"/>
    </row>
    <row r="73" spans="1:11" s="66" customFormat="1" x14ac:dyDescent="0.25">
      <c r="A73" s="67"/>
      <c r="B73" s="88">
        <v>3236</v>
      </c>
      <c r="C73" s="74" t="s">
        <v>134</v>
      </c>
      <c r="D73" s="94">
        <v>0</v>
      </c>
      <c r="E73" s="94"/>
      <c r="F73" s="94">
        <v>0</v>
      </c>
      <c r="G73" s="79">
        <v>0</v>
      </c>
      <c r="H73" s="291"/>
    </row>
    <row r="74" spans="1:11" x14ac:dyDescent="0.25">
      <c r="A74" s="67"/>
      <c r="B74" s="88">
        <v>3237</v>
      </c>
      <c r="C74" s="74" t="s">
        <v>135</v>
      </c>
      <c r="D74" s="94">
        <v>1050.2</v>
      </c>
      <c r="E74" s="94"/>
      <c r="F74" s="94">
        <v>872.5</v>
      </c>
      <c r="G74" s="79">
        <f t="shared" si="1"/>
        <v>83.07941344505808</v>
      </c>
      <c r="H74" s="291"/>
    </row>
    <row r="75" spans="1:11" x14ac:dyDescent="0.25">
      <c r="A75" s="67"/>
      <c r="B75" s="88">
        <v>3238</v>
      </c>
      <c r="C75" s="74" t="s">
        <v>136</v>
      </c>
      <c r="D75" s="94">
        <v>1509.25</v>
      </c>
      <c r="E75" s="94"/>
      <c r="F75" s="94">
        <v>1457.87</v>
      </c>
      <c r="G75" s="79">
        <f t="shared" si="1"/>
        <v>96.595660096074198</v>
      </c>
      <c r="H75" s="291"/>
    </row>
    <row r="76" spans="1:11" x14ac:dyDescent="0.25">
      <c r="A76" s="81"/>
      <c r="B76" s="68">
        <v>3239</v>
      </c>
      <c r="C76" s="76" t="s">
        <v>137</v>
      </c>
      <c r="D76" s="94">
        <v>113824.83</v>
      </c>
      <c r="E76" s="94"/>
      <c r="F76" s="94">
        <v>100173.24</v>
      </c>
      <c r="G76" s="79">
        <f t="shared" si="1"/>
        <v>88.006492080857939</v>
      </c>
      <c r="H76" s="291"/>
    </row>
    <row r="77" spans="1:11" s="66" customFormat="1" x14ac:dyDescent="0.25">
      <c r="A77" s="81"/>
      <c r="B77" s="87">
        <v>329</v>
      </c>
      <c r="C77" s="76" t="s">
        <v>138</v>
      </c>
      <c r="D77" s="94">
        <v>6783.22</v>
      </c>
      <c r="E77" s="94"/>
      <c r="F77" s="94">
        <v>6690.01</v>
      </c>
      <c r="G77" s="79">
        <f t="shared" si="1"/>
        <v>98.625873847523735</v>
      </c>
      <c r="H77" s="291"/>
    </row>
    <row r="78" spans="1:11" s="66" customFormat="1" ht="25.5" x14ac:dyDescent="0.25">
      <c r="A78" s="81"/>
      <c r="B78" s="68">
        <v>3291</v>
      </c>
      <c r="C78" s="96" t="s">
        <v>298</v>
      </c>
      <c r="D78" s="94">
        <v>1127.26</v>
      </c>
      <c r="E78" s="94"/>
      <c r="F78" s="94">
        <v>885.37</v>
      </c>
      <c r="G78" s="79">
        <v>0</v>
      </c>
      <c r="H78" s="291"/>
    </row>
    <row r="79" spans="1:11" x14ac:dyDescent="0.25">
      <c r="A79" s="67"/>
      <c r="B79" s="88">
        <v>3292</v>
      </c>
      <c r="C79" s="74" t="s">
        <v>146</v>
      </c>
      <c r="D79" s="94">
        <v>0</v>
      </c>
      <c r="E79" s="94"/>
      <c r="F79" s="94">
        <v>0</v>
      </c>
      <c r="G79" s="79">
        <v>0</v>
      </c>
      <c r="H79" s="291"/>
    </row>
    <row r="80" spans="1:11" x14ac:dyDescent="0.25">
      <c r="A80" s="67"/>
      <c r="B80" s="88">
        <v>3293</v>
      </c>
      <c r="C80" s="74" t="s">
        <v>147</v>
      </c>
      <c r="D80" s="94">
        <v>1591.19</v>
      </c>
      <c r="E80" s="94"/>
      <c r="F80" s="94">
        <v>668.4</v>
      </c>
      <c r="G80" s="79">
        <f t="shared" si="1"/>
        <v>42.006297173813309</v>
      </c>
      <c r="H80" s="291"/>
    </row>
    <row r="81" spans="1:8" x14ac:dyDescent="0.25">
      <c r="A81" s="67"/>
      <c r="B81" s="88">
        <v>3294</v>
      </c>
      <c r="C81" s="74" t="s">
        <v>148</v>
      </c>
      <c r="D81" s="94">
        <v>198.09</v>
      </c>
      <c r="E81" s="94"/>
      <c r="F81" s="94">
        <v>230</v>
      </c>
      <c r="G81" s="79">
        <f t="shared" si="1"/>
        <v>116.10883941642686</v>
      </c>
      <c r="H81" s="291"/>
    </row>
    <row r="82" spans="1:8" x14ac:dyDescent="0.25">
      <c r="A82" s="67"/>
      <c r="B82" s="88">
        <v>3295</v>
      </c>
      <c r="C82" s="74" t="s">
        <v>149</v>
      </c>
      <c r="D82" s="94">
        <v>2253.14</v>
      </c>
      <c r="E82" s="94"/>
      <c r="F82" s="94">
        <v>4274.67</v>
      </c>
      <c r="G82" s="79">
        <f t="shared" si="1"/>
        <v>189.72056774101921</v>
      </c>
      <c r="H82" s="291"/>
    </row>
    <row r="83" spans="1:8" x14ac:dyDescent="0.25">
      <c r="A83" s="67"/>
      <c r="B83" s="88">
        <v>3296</v>
      </c>
      <c r="C83" s="74" t="s">
        <v>150</v>
      </c>
      <c r="D83" s="94">
        <v>0</v>
      </c>
      <c r="E83" s="94"/>
      <c r="F83" s="94">
        <v>0</v>
      </c>
      <c r="G83" s="79">
        <v>0</v>
      </c>
      <c r="H83" s="291"/>
    </row>
    <row r="84" spans="1:8" ht="25.5" x14ac:dyDescent="0.25">
      <c r="A84" s="67"/>
      <c r="B84" s="88">
        <v>3299</v>
      </c>
      <c r="C84" s="74" t="s">
        <v>138</v>
      </c>
      <c r="D84" s="94">
        <v>1343.54</v>
      </c>
      <c r="E84" s="94"/>
      <c r="F84" s="94">
        <v>550.57000000000005</v>
      </c>
      <c r="G84" s="79">
        <f t="shared" si="1"/>
        <v>40.979055331437849</v>
      </c>
      <c r="H84" s="291"/>
    </row>
    <row r="85" spans="1:8" x14ac:dyDescent="0.25">
      <c r="A85" s="81"/>
      <c r="B85" s="87">
        <v>34</v>
      </c>
      <c r="C85" s="76" t="s">
        <v>40</v>
      </c>
      <c r="D85" s="97">
        <v>38.85</v>
      </c>
      <c r="E85" s="97">
        <v>40</v>
      </c>
      <c r="F85" s="97">
        <v>0.11</v>
      </c>
      <c r="G85" s="190">
        <f t="shared" si="1"/>
        <v>0.28314028314028311</v>
      </c>
      <c r="H85" s="291">
        <f>F85/E85*100</f>
        <v>0.27499999999999997</v>
      </c>
    </row>
    <row r="86" spans="1:8" s="66" customFormat="1" x14ac:dyDescent="0.25">
      <c r="A86" s="81"/>
      <c r="B86" s="87">
        <v>343</v>
      </c>
      <c r="C86" s="76" t="s">
        <v>139</v>
      </c>
      <c r="D86" s="94">
        <v>38.85</v>
      </c>
      <c r="E86" s="94"/>
      <c r="F86" s="94">
        <v>0.11</v>
      </c>
      <c r="G86" s="79">
        <f t="shared" si="1"/>
        <v>0.28314028314028311</v>
      </c>
      <c r="H86" s="291"/>
    </row>
    <row r="87" spans="1:8" ht="25.5" x14ac:dyDescent="0.25">
      <c r="A87" s="67"/>
      <c r="B87" s="88">
        <v>3431</v>
      </c>
      <c r="C87" s="74" t="s">
        <v>140</v>
      </c>
      <c r="D87" s="94">
        <v>0</v>
      </c>
      <c r="E87" s="94"/>
      <c r="F87" s="94">
        <v>0</v>
      </c>
      <c r="G87" s="79">
        <v>0</v>
      </c>
      <c r="H87" s="291"/>
    </row>
    <row r="88" spans="1:8" x14ac:dyDescent="0.25">
      <c r="A88" s="67"/>
      <c r="B88" s="88">
        <v>3433</v>
      </c>
      <c r="C88" s="74" t="s">
        <v>141</v>
      </c>
      <c r="D88" s="94">
        <v>38.85</v>
      </c>
      <c r="E88" s="94"/>
      <c r="F88" s="94">
        <v>0.11</v>
      </c>
      <c r="G88" s="79">
        <f t="shared" si="1"/>
        <v>0.28314028314028311</v>
      </c>
      <c r="H88" s="291"/>
    </row>
    <row r="89" spans="1:8" x14ac:dyDescent="0.25">
      <c r="A89" s="81"/>
      <c r="B89" s="87">
        <v>37</v>
      </c>
      <c r="C89" s="76" t="s">
        <v>54</v>
      </c>
      <c r="D89" s="97">
        <v>2130.75</v>
      </c>
      <c r="E89" s="97">
        <f>39600+59000</f>
        <v>98600</v>
      </c>
      <c r="F89" s="97">
        <v>2100.8000000000002</v>
      </c>
      <c r="G89" s="190">
        <f t="shared" si="1"/>
        <v>98.594391646134</v>
      </c>
      <c r="H89" s="291">
        <f>F89/E89*100</f>
        <v>2.1306288032454361</v>
      </c>
    </row>
    <row r="90" spans="1:8" s="66" customFormat="1" ht="25.5" x14ac:dyDescent="0.25">
      <c r="A90" s="81"/>
      <c r="B90" s="87">
        <v>372</v>
      </c>
      <c r="C90" s="96" t="s">
        <v>142</v>
      </c>
      <c r="D90" s="94">
        <v>2130.75</v>
      </c>
      <c r="E90" s="94"/>
      <c r="F90" s="94">
        <v>2100.8000000000002</v>
      </c>
      <c r="G90" s="79">
        <f t="shared" si="1"/>
        <v>98.594391646134</v>
      </c>
      <c r="H90" s="291"/>
    </row>
    <row r="91" spans="1:8" ht="25.5" x14ac:dyDescent="0.25">
      <c r="A91" s="67"/>
      <c r="B91" s="88">
        <v>3721</v>
      </c>
      <c r="C91" s="74" t="s">
        <v>143</v>
      </c>
      <c r="D91" s="94">
        <v>2103.75</v>
      </c>
      <c r="E91" s="94"/>
      <c r="F91" s="94">
        <v>2100.8000000000002</v>
      </c>
      <c r="G91" s="79">
        <f t="shared" si="1"/>
        <v>99.859774212715408</v>
      </c>
      <c r="H91" s="291"/>
    </row>
    <row r="92" spans="1:8" ht="25.5" x14ac:dyDescent="0.25">
      <c r="A92" s="67"/>
      <c r="B92" s="88">
        <v>3722</v>
      </c>
      <c r="C92" s="74" t="s">
        <v>144</v>
      </c>
      <c r="D92" s="94">
        <v>0</v>
      </c>
      <c r="E92" s="94"/>
      <c r="F92" s="94">
        <v>0</v>
      </c>
      <c r="G92" s="79">
        <v>0</v>
      </c>
      <c r="H92" s="291"/>
    </row>
    <row r="93" spans="1:8" s="66" customFormat="1" x14ac:dyDescent="0.25">
      <c r="A93" s="67"/>
      <c r="B93" s="86">
        <v>38</v>
      </c>
      <c r="C93" s="74" t="s">
        <v>307</v>
      </c>
      <c r="D93" s="98">
        <v>0</v>
      </c>
      <c r="E93" s="97">
        <v>1768.5</v>
      </c>
      <c r="F93" s="97">
        <v>1768.5</v>
      </c>
      <c r="G93" s="79">
        <v>0</v>
      </c>
      <c r="H93" s="291">
        <v>0</v>
      </c>
    </row>
    <row r="94" spans="1:8" s="201" customFormat="1" x14ac:dyDescent="0.25">
      <c r="A94" s="338"/>
      <c r="B94" s="339">
        <v>381</v>
      </c>
      <c r="C94" s="340" t="s">
        <v>319</v>
      </c>
      <c r="D94" s="94">
        <v>0</v>
      </c>
      <c r="E94" s="99"/>
      <c r="F94" s="99">
        <v>1768.5</v>
      </c>
      <c r="G94" s="29">
        <v>0</v>
      </c>
      <c r="H94" s="341"/>
    </row>
    <row r="95" spans="1:8" s="201" customFormat="1" x14ac:dyDescent="0.25">
      <c r="A95" s="338"/>
      <c r="B95" s="342">
        <v>3812</v>
      </c>
      <c r="C95" s="340" t="s">
        <v>318</v>
      </c>
      <c r="D95" s="94">
        <v>0</v>
      </c>
      <c r="E95" s="99"/>
      <c r="F95" s="99">
        <v>1768.5</v>
      </c>
      <c r="G95" s="29">
        <v>0</v>
      </c>
      <c r="H95" s="341"/>
    </row>
    <row r="96" spans="1:8" ht="30.75" customHeight="1" x14ac:dyDescent="0.25">
      <c r="A96" s="82">
        <v>4</v>
      </c>
      <c r="B96" s="82"/>
      <c r="C96" s="77" t="s">
        <v>15</v>
      </c>
      <c r="D96" s="83">
        <f>D105+D98</f>
        <v>4360.0600000000004</v>
      </c>
      <c r="E96" s="83">
        <f>E97+E107</f>
        <v>73832</v>
      </c>
      <c r="F96" s="83">
        <v>2049.81</v>
      </c>
      <c r="G96" s="281">
        <f t="shared" si="1"/>
        <v>47.013343853066239</v>
      </c>
      <c r="H96" s="320">
        <f>F96/E96*100</f>
        <v>2.776316502329613</v>
      </c>
    </row>
    <row r="97" spans="1:8" ht="25.5" x14ac:dyDescent="0.25">
      <c r="A97" s="69"/>
      <c r="B97" s="86">
        <v>42</v>
      </c>
      <c r="C97" s="78" t="s">
        <v>33</v>
      </c>
      <c r="D97" s="97">
        <v>4360.0600000000004</v>
      </c>
      <c r="E97" s="97">
        <f>23000+14652+6100+7580</f>
        <v>51332</v>
      </c>
      <c r="F97" s="97">
        <f>F98+F105</f>
        <v>2049.81</v>
      </c>
      <c r="G97" s="190">
        <f t="shared" si="1"/>
        <v>47.013343853066239</v>
      </c>
      <c r="H97" s="321">
        <f>F97/E97*100</f>
        <v>3.99324008415803</v>
      </c>
    </row>
    <row r="98" spans="1:8" s="66" customFormat="1" x14ac:dyDescent="0.25">
      <c r="A98" s="69"/>
      <c r="B98" s="86">
        <v>422</v>
      </c>
      <c r="C98" s="78" t="s">
        <v>151</v>
      </c>
      <c r="D98" s="97">
        <v>4223.75</v>
      </c>
      <c r="E98" s="94"/>
      <c r="F98" s="97">
        <f>F99+F100+F101+F102+F103+F104</f>
        <v>1999.81</v>
      </c>
      <c r="G98" s="190">
        <f t="shared" si="1"/>
        <v>47.346788990825686</v>
      </c>
      <c r="H98" s="291"/>
    </row>
    <row r="99" spans="1:8" x14ac:dyDescent="0.25">
      <c r="A99" s="69"/>
      <c r="B99" s="88">
        <v>4221</v>
      </c>
      <c r="C99" s="78" t="s">
        <v>152</v>
      </c>
      <c r="D99" s="94">
        <v>4223.75</v>
      </c>
      <c r="E99" s="94"/>
      <c r="F99" s="94">
        <v>124</v>
      </c>
      <c r="G99" s="79">
        <f t="shared" si="1"/>
        <v>2.9357798165137616</v>
      </c>
      <c r="H99" s="291"/>
    </row>
    <row r="100" spans="1:8" s="66" customFormat="1" x14ac:dyDescent="0.25">
      <c r="A100" s="69"/>
      <c r="B100" s="88">
        <v>4222</v>
      </c>
      <c r="C100" s="78" t="s">
        <v>153</v>
      </c>
      <c r="D100" s="94">
        <v>0</v>
      </c>
      <c r="E100" s="94"/>
      <c r="F100" s="94">
        <v>0</v>
      </c>
      <c r="G100" s="79">
        <v>0</v>
      </c>
      <c r="H100" s="291"/>
    </row>
    <row r="101" spans="1:8" s="331" customFormat="1" x14ac:dyDescent="0.25">
      <c r="A101" s="88"/>
      <c r="B101" s="88">
        <v>4223</v>
      </c>
      <c r="C101" s="328" t="s">
        <v>308</v>
      </c>
      <c r="D101" s="97">
        <v>0</v>
      </c>
      <c r="E101" s="95"/>
      <c r="F101" s="95">
        <v>1610</v>
      </c>
      <c r="G101" s="329">
        <v>0</v>
      </c>
      <c r="H101" s="330"/>
    </row>
    <row r="102" spans="1:8" s="66" customFormat="1" x14ac:dyDescent="0.25">
      <c r="A102" s="69"/>
      <c r="B102" s="88">
        <v>4225</v>
      </c>
      <c r="C102" s="78" t="s">
        <v>154</v>
      </c>
      <c r="D102" s="94">
        <v>0</v>
      </c>
      <c r="E102" s="94"/>
      <c r="F102" s="94">
        <v>0</v>
      </c>
      <c r="G102" s="79">
        <v>0</v>
      </c>
      <c r="H102" s="291"/>
    </row>
    <row r="103" spans="1:8" x14ac:dyDescent="0.25">
      <c r="A103" s="69"/>
      <c r="B103" s="88">
        <v>4226</v>
      </c>
      <c r="C103" s="78" t="s">
        <v>155</v>
      </c>
      <c r="D103" s="98">
        <v>0</v>
      </c>
      <c r="E103" s="94"/>
      <c r="F103" s="94">
        <v>265.81</v>
      </c>
      <c r="G103" s="79">
        <v>0</v>
      </c>
      <c r="H103" s="291"/>
    </row>
    <row r="104" spans="1:8" ht="25.5" x14ac:dyDescent="0.25">
      <c r="A104" s="67"/>
      <c r="B104" s="88">
        <v>4227</v>
      </c>
      <c r="C104" s="74" t="s">
        <v>156</v>
      </c>
      <c r="D104" s="300">
        <v>0</v>
      </c>
      <c r="E104" s="94"/>
      <c r="F104" s="94">
        <v>0</v>
      </c>
      <c r="G104" s="79">
        <v>0</v>
      </c>
      <c r="H104" s="291"/>
    </row>
    <row r="105" spans="1:8" s="66" customFormat="1" x14ac:dyDescent="0.25">
      <c r="A105" s="67"/>
      <c r="B105" s="86">
        <v>424</v>
      </c>
      <c r="C105" s="74" t="s">
        <v>157</v>
      </c>
      <c r="D105" s="325">
        <v>136.31</v>
      </c>
      <c r="E105" s="97"/>
      <c r="F105" s="97">
        <v>50</v>
      </c>
      <c r="G105" s="79">
        <f t="shared" si="1"/>
        <v>36.681094563861784</v>
      </c>
      <c r="H105" s="291"/>
    </row>
    <row r="106" spans="1:8" x14ac:dyDescent="0.25">
      <c r="A106" s="67"/>
      <c r="B106" s="88">
        <v>4241</v>
      </c>
      <c r="C106" s="74" t="s">
        <v>158</v>
      </c>
      <c r="D106" s="300">
        <v>136.31</v>
      </c>
      <c r="E106" s="94"/>
      <c r="F106" s="94">
        <v>50</v>
      </c>
      <c r="G106" s="79">
        <f t="shared" si="1"/>
        <v>36.681094563861784</v>
      </c>
      <c r="H106" s="291"/>
    </row>
    <row r="107" spans="1:8" s="66" customFormat="1" ht="25.5" x14ac:dyDescent="0.25">
      <c r="A107" s="332"/>
      <c r="B107" s="334">
        <v>45</v>
      </c>
      <c r="C107" s="333" t="s">
        <v>309</v>
      </c>
      <c r="D107" s="300">
        <v>0</v>
      </c>
      <c r="E107" s="97">
        <v>22500</v>
      </c>
      <c r="F107" s="94">
        <v>0</v>
      </c>
      <c r="G107" s="79">
        <v>0</v>
      </c>
      <c r="H107" s="291">
        <f>F107/E107*100</f>
        <v>0</v>
      </c>
    </row>
    <row r="108" spans="1:8" s="66" customFormat="1" ht="25.5" x14ac:dyDescent="0.25">
      <c r="A108" s="332"/>
      <c r="B108" s="334">
        <v>451</v>
      </c>
      <c r="C108" s="333" t="s">
        <v>310</v>
      </c>
      <c r="D108" s="300">
        <v>0</v>
      </c>
      <c r="E108" s="94"/>
      <c r="F108" s="94">
        <v>0</v>
      </c>
      <c r="G108" s="79">
        <v>0</v>
      </c>
      <c r="H108" s="291"/>
    </row>
    <row r="109" spans="1:8" s="66" customFormat="1" ht="25.5" x14ac:dyDescent="0.25">
      <c r="A109" s="332"/>
      <c r="B109" s="335">
        <v>4511</v>
      </c>
      <c r="C109" s="333" t="s">
        <v>310</v>
      </c>
      <c r="D109" s="300">
        <v>0</v>
      </c>
      <c r="E109" s="94"/>
      <c r="F109" s="94">
        <v>0</v>
      </c>
      <c r="G109" s="79">
        <v>0</v>
      </c>
      <c r="H109" s="291"/>
    </row>
    <row r="110" spans="1:8" x14ac:dyDescent="0.25">
      <c r="A110" s="400" t="s">
        <v>18</v>
      </c>
      <c r="B110" s="401"/>
      <c r="C110" s="402"/>
      <c r="D110" s="369">
        <f>D46+D96</f>
        <v>1544755.7600000002</v>
      </c>
      <c r="E110" s="84">
        <f>E96+E46</f>
        <v>3736068.65</v>
      </c>
      <c r="F110" s="84">
        <f>F96+F46</f>
        <v>1902446.55</v>
      </c>
      <c r="G110" s="290">
        <f t="shared" si="1"/>
        <v>123.15516790822647</v>
      </c>
      <c r="H110" s="292">
        <f>F110/E110*100</f>
        <v>50.921081174458614</v>
      </c>
    </row>
    <row r="114" spans="5:5" x14ac:dyDescent="0.25">
      <c r="E114" s="35"/>
    </row>
    <row r="116" spans="5:5" x14ac:dyDescent="0.25">
      <c r="E116" s="35"/>
    </row>
  </sheetData>
  <mergeCells count="6">
    <mergeCell ref="A110:C110"/>
    <mergeCell ref="A1:G1"/>
    <mergeCell ref="A3:G3"/>
    <mergeCell ref="A5:G5"/>
    <mergeCell ref="A7:G7"/>
    <mergeCell ref="A42:G4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topLeftCell="A10" workbookViewId="0">
      <selection activeCell="D29" sqref="D29"/>
    </sheetView>
  </sheetViews>
  <sheetFormatPr defaultRowHeight="15" x14ac:dyDescent="0.25"/>
  <cols>
    <col min="1" max="1" width="35.85546875" customWidth="1"/>
    <col min="2" max="2" width="20.42578125" style="35" customWidth="1"/>
    <col min="3" max="3" width="21.5703125" style="35" customWidth="1"/>
    <col min="4" max="5" width="23.28515625" style="35" customWidth="1"/>
    <col min="6" max="6" width="23.5703125" style="35" customWidth="1"/>
    <col min="7" max="7" width="19.5703125" customWidth="1"/>
    <col min="8" max="8" width="24.85546875" customWidth="1"/>
  </cols>
  <sheetData>
    <row r="1" spans="1:8" ht="42" customHeight="1" x14ac:dyDescent="0.25">
      <c r="A1" s="375" t="s">
        <v>328</v>
      </c>
      <c r="B1" s="375"/>
      <c r="C1" s="375"/>
      <c r="D1" s="375"/>
      <c r="E1" s="375"/>
      <c r="F1" s="375"/>
      <c r="G1" s="375"/>
    </row>
    <row r="2" spans="1:8" ht="42" customHeight="1" x14ac:dyDescent="0.25">
      <c r="A2" s="60"/>
      <c r="B2" s="408" t="s">
        <v>22</v>
      </c>
      <c r="C2" s="408"/>
      <c r="D2" s="408"/>
      <c r="E2" s="284"/>
      <c r="F2" s="62"/>
      <c r="G2" s="60"/>
    </row>
    <row r="3" spans="1:8" s="66" customFormat="1" ht="42" customHeight="1" x14ac:dyDescent="0.25">
      <c r="A3" s="92"/>
      <c r="B3" s="408" t="s">
        <v>89</v>
      </c>
      <c r="C3" s="408"/>
      <c r="D3" s="408"/>
      <c r="E3" s="284"/>
      <c r="F3" s="93"/>
      <c r="G3" s="92"/>
    </row>
    <row r="4" spans="1:8" ht="24.75" customHeight="1" x14ac:dyDescent="0.25">
      <c r="A4" s="60"/>
      <c r="B4" s="239"/>
      <c r="C4" s="62"/>
      <c r="D4" s="62"/>
      <c r="E4" s="284"/>
      <c r="F4" s="62"/>
      <c r="G4" s="60"/>
    </row>
    <row r="5" spans="1:8" ht="18" customHeight="1" x14ac:dyDescent="0.25">
      <c r="A5" s="375" t="s">
        <v>77</v>
      </c>
      <c r="B5" s="375"/>
      <c r="C5" s="375"/>
      <c r="D5" s="375"/>
      <c r="E5" s="375"/>
      <c r="F5" s="375"/>
      <c r="G5" s="61"/>
      <c r="H5" s="61"/>
    </row>
    <row r="6" spans="1:8" ht="15.75" customHeight="1" x14ac:dyDescent="0.25">
      <c r="A6" s="18"/>
      <c r="B6" s="31"/>
      <c r="C6" s="31"/>
      <c r="D6" s="31"/>
      <c r="E6" s="31"/>
      <c r="F6" s="32"/>
      <c r="G6" s="4"/>
      <c r="H6" s="4"/>
    </row>
    <row r="7" spans="1:8" ht="25.5" x14ac:dyDescent="0.25">
      <c r="A7" s="15" t="s">
        <v>17</v>
      </c>
      <c r="B7" s="33" t="s">
        <v>64</v>
      </c>
      <c r="C7" s="33" t="s">
        <v>65</v>
      </c>
      <c r="D7" s="33" t="s">
        <v>62</v>
      </c>
      <c r="E7" s="33" t="s">
        <v>63</v>
      </c>
      <c r="F7" s="33" t="s">
        <v>63</v>
      </c>
    </row>
    <row r="8" spans="1:8" s="288" customFormat="1" x14ac:dyDescent="0.25">
      <c r="A8" s="15">
        <v>1</v>
      </c>
      <c r="B8" s="15">
        <v>2</v>
      </c>
      <c r="C8" s="15">
        <v>3</v>
      </c>
      <c r="D8" s="15">
        <v>4</v>
      </c>
      <c r="E8" s="15" t="s">
        <v>299</v>
      </c>
      <c r="F8" s="15" t="s">
        <v>300</v>
      </c>
    </row>
    <row r="9" spans="1:8" x14ac:dyDescent="0.25">
      <c r="A9" s="65" t="s">
        <v>68</v>
      </c>
      <c r="B9" s="192">
        <v>1557472.78</v>
      </c>
      <c r="C9" s="192">
        <f>C10+C12+C14+C16+C19</f>
        <v>3706829.55</v>
      </c>
      <c r="D9" s="193">
        <f>D10+D12+D14+D16+D19</f>
        <v>1684358.66</v>
      </c>
      <c r="E9" s="193">
        <f>D9/B9*100</f>
        <v>108.14690835238866</v>
      </c>
      <c r="F9" s="194">
        <f>D9/C9*100</f>
        <v>45.439333999050483</v>
      </c>
    </row>
    <row r="10" spans="1:8" x14ac:dyDescent="0.25">
      <c r="A10" s="7" t="s">
        <v>69</v>
      </c>
      <c r="B10" s="79">
        <v>255212.69</v>
      </c>
      <c r="C10" s="30">
        <v>488113.23</v>
      </c>
      <c r="D10" s="30">
        <v>289133.84000000003</v>
      </c>
      <c r="E10" s="79">
        <f>D10/B10*100</f>
        <v>113.291325756568</v>
      </c>
      <c r="F10" s="63">
        <f>D10/C10*100</f>
        <v>59.234993487064472</v>
      </c>
    </row>
    <row r="11" spans="1:8" x14ac:dyDescent="0.25">
      <c r="A11" s="49" t="s">
        <v>70</v>
      </c>
      <c r="B11" s="79">
        <v>255212.69</v>
      </c>
      <c r="C11" s="30">
        <v>488113.23</v>
      </c>
      <c r="D11" s="30">
        <v>289133.84000000003</v>
      </c>
      <c r="E11" s="79">
        <f t="shared" ref="E11:E20" si="0">D11/B11*100</f>
        <v>113.291325756568</v>
      </c>
      <c r="F11" s="63">
        <f t="shared" ref="F11:F20" si="1">D11/C11*100</f>
        <v>59.234993487064472</v>
      </c>
    </row>
    <row r="12" spans="1:8" ht="22.5" customHeight="1" x14ac:dyDescent="0.25">
      <c r="A12" s="7" t="s">
        <v>71</v>
      </c>
      <c r="B12" s="79">
        <v>17696.71</v>
      </c>
      <c r="C12" s="30">
        <v>21575</v>
      </c>
      <c r="D12" s="34">
        <v>14384.6</v>
      </c>
      <c r="E12" s="79">
        <f t="shared" si="0"/>
        <v>81.28403528113418</v>
      </c>
      <c r="F12" s="63">
        <f t="shared" si="1"/>
        <v>66.672537659327929</v>
      </c>
    </row>
    <row r="13" spans="1:8" x14ac:dyDescent="0.25">
      <c r="A13" s="50" t="s">
        <v>72</v>
      </c>
      <c r="B13" s="79">
        <v>17696.71</v>
      </c>
      <c r="C13" s="30">
        <v>21575</v>
      </c>
      <c r="D13" s="34">
        <v>14384.6</v>
      </c>
      <c r="E13" s="79">
        <f t="shared" si="0"/>
        <v>81.28403528113418</v>
      </c>
      <c r="F13" s="63">
        <f t="shared" si="1"/>
        <v>66.672537659327929</v>
      </c>
    </row>
    <row r="14" spans="1:8" ht="21.75" customHeight="1" x14ac:dyDescent="0.25">
      <c r="A14" s="7" t="s">
        <v>78</v>
      </c>
      <c r="B14" s="79">
        <v>19.53</v>
      </c>
      <c r="C14" s="30">
        <v>0</v>
      </c>
      <c r="D14" s="34">
        <v>0</v>
      </c>
      <c r="E14" s="79">
        <f t="shared" si="0"/>
        <v>0</v>
      </c>
      <c r="F14" s="63">
        <v>0</v>
      </c>
    </row>
    <row r="15" spans="1:8" ht="18.75" customHeight="1" x14ac:dyDescent="0.25">
      <c r="A15" s="50" t="s">
        <v>79</v>
      </c>
      <c r="B15" s="79">
        <v>19.53</v>
      </c>
      <c r="C15" s="30">
        <v>0</v>
      </c>
      <c r="D15" s="34">
        <v>0</v>
      </c>
      <c r="E15" s="79">
        <f t="shared" si="0"/>
        <v>0</v>
      </c>
      <c r="F15" s="63">
        <v>0</v>
      </c>
    </row>
    <row r="16" spans="1:8" x14ac:dyDescent="0.25">
      <c r="A16" s="7" t="s">
        <v>80</v>
      </c>
      <c r="B16" s="79">
        <v>1281101.3500000001</v>
      </c>
      <c r="C16" s="30">
        <f>C17+C18</f>
        <v>3197061.32</v>
      </c>
      <c r="D16" s="30">
        <v>1380760.22</v>
      </c>
      <c r="E16" s="79">
        <f t="shared" si="0"/>
        <v>107.77915580215414</v>
      </c>
      <c r="F16" s="63">
        <f t="shared" si="1"/>
        <v>43.18841841920004</v>
      </c>
      <c r="G16" s="35"/>
    </row>
    <row r="17" spans="1:8" ht="25.5" x14ac:dyDescent="0.25">
      <c r="A17" s="49" t="s">
        <v>83</v>
      </c>
      <c r="B17" s="79">
        <v>1277324.76</v>
      </c>
      <c r="C17" s="30">
        <v>2989735.15</v>
      </c>
      <c r="D17" s="30">
        <v>1375999.14</v>
      </c>
      <c r="E17" s="79">
        <f t="shared" si="0"/>
        <v>107.72508159945164</v>
      </c>
      <c r="F17" s="63">
        <f t="shared" si="1"/>
        <v>46.024114878536984</v>
      </c>
    </row>
    <row r="18" spans="1:8" x14ac:dyDescent="0.25">
      <c r="A18" s="49" t="s">
        <v>84</v>
      </c>
      <c r="B18" s="79">
        <v>3776.59</v>
      </c>
      <c r="C18" s="30">
        <v>207326.17</v>
      </c>
      <c r="D18" s="30">
        <v>4761.08</v>
      </c>
      <c r="E18" s="79">
        <f t="shared" si="0"/>
        <v>126.06822556856847</v>
      </c>
      <c r="F18" s="63">
        <f t="shared" si="1"/>
        <v>2.2964201769607762</v>
      </c>
    </row>
    <row r="19" spans="1:8" ht="22.5" customHeight="1" x14ac:dyDescent="0.25">
      <c r="A19" s="7" t="s">
        <v>81</v>
      </c>
      <c r="B19" s="79">
        <v>3442.5</v>
      </c>
      <c r="C19" s="30">
        <v>80</v>
      </c>
      <c r="D19" s="34">
        <v>80</v>
      </c>
      <c r="E19" s="79">
        <f t="shared" si="0"/>
        <v>2.3238925199709515</v>
      </c>
      <c r="F19" s="63">
        <f t="shared" si="1"/>
        <v>100</v>
      </c>
    </row>
    <row r="20" spans="1:8" x14ac:dyDescent="0.25">
      <c r="A20" s="50" t="s">
        <v>82</v>
      </c>
      <c r="B20" s="79">
        <v>3442.5</v>
      </c>
      <c r="C20" s="30">
        <v>80</v>
      </c>
      <c r="D20" s="34">
        <v>80</v>
      </c>
      <c r="E20" s="79">
        <f t="shared" si="0"/>
        <v>2.3238925199709515</v>
      </c>
      <c r="F20" s="63">
        <f t="shared" si="1"/>
        <v>100</v>
      </c>
      <c r="H20" s="35"/>
    </row>
    <row r="21" spans="1:8" x14ac:dyDescent="0.25">
      <c r="A21" s="65" t="s">
        <v>73</v>
      </c>
      <c r="B21" s="193">
        <v>1544755.76</v>
      </c>
      <c r="C21" s="192">
        <f>C22+C24+C26+C28+C31+C34</f>
        <v>3736068.65</v>
      </c>
      <c r="D21" s="192">
        <f>D22+D24+D26+D28+D31+D34</f>
        <v>1900532.7</v>
      </c>
      <c r="E21" s="192">
        <f>D21/B21*100</f>
        <v>123.03127453624126</v>
      </c>
      <c r="F21" s="194">
        <f>D21/C21*100</f>
        <v>50.86985486736171</v>
      </c>
      <c r="G21" s="35"/>
      <c r="H21" s="35"/>
    </row>
    <row r="22" spans="1:8" x14ac:dyDescent="0.25">
      <c r="A22" s="7" t="s">
        <v>69</v>
      </c>
      <c r="B22" s="79">
        <v>253495.58000000002</v>
      </c>
      <c r="C22" s="30">
        <v>488113.23</v>
      </c>
      <c r="D22" s="30">
        <f>1708.66+310583.29</f>
        <v>312291.94999999995</v>
      </c>
      <c r="E22" s="79">
        <f t="shared" ref="E22:E32" si="2">D22/B22</f>
        <v>1.2319423873189423</v>
      </c>
      <c r="F22" s="63">
        <f t="shared" ref="F22:F32" si="3">D22/C22*100</f>
        <v>63.979406991283547</v>
      </c>
    </row>
    <row r="23" spans="1:8" x14ac:dyDescent="0.25">
      <c r="A23" s="49" t="s">
        <v>70</v>
      </c>
      <c r="B23" s="79">
        <v>253495.58000000002</v>
      </c>
      <c r="C23" s="30">
        <v>488113.23</v>
      </c>
      <c r="D23" s="79">
        <f>1708.66+310583.29</f>
        <v>312291.94999999995</v>
      </c>
      <c r="E23" s="79">
        <f t="shared" si="2"/>
        <v>1.2319423873189423</v>
      </c>
      <c r="F23" s="63">
        <f t="shared" si="3"/>
        <v>63.979406991283547</v>
      </c>
    </row>
    <row r="24" spans="1:8" ht="22.5" customHeight="1" x14ac:dyDescent="0.25">
      <c r="A24" s="7" t="s">
        <v>71</v>
      </c>
      <c r="B24" s="34">
        <v>6720.16</v>
      </c>
      <c r="C24" s="30">
        <v>21575</v>
      </c>
      <c r="D24" s="34">
        <v>2582.6</v>
      </c>
      <c r="E24" s="79">
        <f t="shared" si="2"/>
        <v>0.38430632603985621</v>
      </c>
      <c r="F24" s="63">
        <f t="shared" si="3"/>
        <v>11.970336037079953</v>
      </c>
      <c r="G24" s="35"/>
      <c r="H24" s="35"/>
    </row>
    <row r="25" spans="1:8" x14ac:dyDescent="0.25">
      <c r="A25" s="50" t="s">
        <v>72</v>
      </c>
      <c r="B25" s="34">
        <v>6720.16</v>
      </c>
      <c r="C25" s="30">
        <v>21575</v>
      </c>
      <c r="D25" s="34">
        <v>2582.6</v>
      </c>
      <c r="E25" s="79">
        <f t="shared" si="2"/>
        <v>0.38430632603985621</v>
      </c>
      <c r="F25" s="63">
        <f t="shared" si="3"/>
        <v>11.970336037079953</v>
      </c>
      <c r="H25" s="35"/>
    </row>
    <row r="26" spans="1:8" ht="21.75" customHeight="1" x14ac:dyDescent="0.25">
      <c r="A26" s="7" t="s">
        <v>78</v>
      </c>
      <c r="B26" s="34">
        <v>0</v>
      </c>
      <c r="C26" s="30">
        <v>0</v>
      </c>
      <c r="D26" s="34">
        <v>0</v>
      </c>
      <c r="E26" s="79">
        <v>0</v>
      </c>
      <c r="F26" s="63">
        <v>0</v>
      </c>
      <c r="H26" s="355"/>
    </row>
    <row r="27" spans="1:8" ht="18.75" customHeight="1" x14ac:dyDescent="0.25">
      <c r="A27" s="50" t="s">
        <v>79</v>
      </c>
      <c r="B27" s="34">
        <v>0</v>
      </c>
      <c r="C27" s="30">
        <v>0</v>
      </c>
      <c r="D27" s="34">
        <v>0</v>
      </c>
      <c r="E27" s="79">
        <v>0</v>
      </c>
      <c r="F27" s="63">
        <v>0</v>
      </c>
    </row>
    <row r="28" spans="1:8" ht="21.75" customHeight="1" x14ac:dyDescent="0.25">
      <c r="A28" s="7" t="s">
        <v>80</v>
      </c>
      <c r="B28" s="79">
        <v>1282784.8</v>
      </c>
      <c r="C28" s="30">
        <v>3197061.32</v>
      </c>
      <c r="D28" s="30">
        <f>3312.19+252.82+1567609.17</f>
        <v>1571174.18</v>
      </c>
      <c r="E28" s="79">
        <f t="shared" si="2"/>
        <v>1.2248150897952641</v>
      </c>
      <c r="F28" s="63">
        <f t="shared" si="3"/>
        <v>49.144324200825778</v>
      </c>
      <c r="G28" s="35"/>
    </row>
    <row r="29" spans="1:8" ht="25.5" x14ac:dyDescent="0.25">
      <c r="A29" s="49" t="s">
        <v>83</v>
      </c>
      <c r="B29" s="79">
        <v>1278042.83</v>
      </c>
      <c r="C29" s="30">
        <f>2989735.15</f>
        <v>2989735.15</v>
      </c>
      <c r="D29" s="30">
        <f>D28-D30</f>
        <v>1567861.99</v>
      </c>
      <c r="E29" s="79">
        <f t="shared" si="2"/>
        <v>1.2267679558125606</v>
      </c>
      <c r="F29" s="63">
        <f t="shared" si="3"/>
        <v>52.44150104734193</v>
      </c>
    </row>
    <row r="30" spans="1:8" x14ac:dyDescent="0.25">
      <c r="A30" s="49" t="s">
        <v>84</v>
      </c>
      <c r="B30" s="79">
        <v>4741.97</v>
      </c>
      <c r="C30" s="30">
        <v>207326.17</v>
      </c>
      <c r="D30" s="30">
        <v>3312.19</v>
      </c>
      <c r="E30" s="79">
        <f t="shared" si="2"/>
        <v>0.69848396341604857</v>
      </c>
      <c r="F30" s="63">
        <f t="shared" si="3"/>
        <v>1.597574488546236</v>
      </c>
      <c r="G30" s="35"/>
      <c r="H30" s="35"/>
    </row>
    <row r="31" spans="1:8" ht="22.5" customHeight="1" x14ac:dyDescent="0.25">
      <c r="A31" s="7" t="s">
        <v>81</v>
      </c>
      <c r="B31" s="34">
        <v>356.34</v>
      </c>
      <c r="C31" s="30">
        <v>80</v>
      </c>
      <c r="D31" s="34">
        <v>24.53</v>
      </c>
      <c r="E31" s="79">
        <f t="shared" si="2"/>
        <v>6.8838749508895999E-2</v>
      </c>
      <c r="F31" s="63">
        <f t="shared" si="3"/>
        <v>30.662500000000005</v>
      </c>
    </row>
    <row r="32" spans="1:8" x14ac:dyDescent="0.25">
      <c r="A32" s="50" t="s">
        <v>82</v>
      </c>
      <c r="B32" s="34">
        <v>356.34</v>
      </c>
      <c r="C32" s="30">
        <v>80</v>
      </c>
      <c r="D32" s="34">
        <v>24.53</v>
      </c>
      <c r="E32" s="79">
        <f t="shared" si="2"/>
        <v>6.8838749508895999E-2</v>
      </c>
      <c r="F32" s="63">
        <f t="shared" si="3"/>
        <v>30.662500000000005</v>
      </c>
    </row>
    <row r="33" spans="1:7" x14ac:dyDescent="0.25">
      <c r="A33" s="405" t="s">
        <v>85</v>
      </c>
      <c r="B33" s="406"/>
      <c r="C33" s="406"/>
      <c r="D33" s="406"/>
      <c r="E33" s="406"/>
      <c r="F33" s="407"/>
      <c r="G33" s="35"/>
    </row>
    <row r="34" spans="1:7" x14ac:dyDescent="0.25">
      <c r="A34" s="64" t="s">
        <v>86</v>
      </c>
      <c r="B34" s="63">
        <v>1398.88</v>
      </c>
      <c r="C34" s="63">
        <v>29239.1</v>
      </c>
      <c r="D34" s="63">
        <f>11146.94+3312.5</f>
        <v>14459.44</v>
      </c>
      <c r="E34" s="63">
        <f>D34/B34*100</f>
        <v>1033.6440581036256</v>
      </c>
      <c r="F34" s="63">
        <f>D34/C34*100</f>
        <v>49.452411325930008</v>
      </c>
    </row>
    <row r="35" spans="1:7" x14ac:dyDescent="0.25">
      <c r="A35" s="48" t="s">
        <v>87</v>
      </c>
      <c r="B35" s="63">
        <v>1398.88</v>
      </c>
      <c r="C35" s="63">
        <v>29239.1</v>
      </c>
      <c r="D35" s="63">
        <f>11146.94+3312.5</f>
        <v>14459.44</v>
      </c>
      <c r="E35" s="63">
        <f>D35/B35*100</f>
        <v>1033.6440581036256</v>
      </c>
      <c r="F35" s="63">
        <f>D35/C35*100</f>
        <v>49.452411325930008</v>
      </c>
    </row>
    <row r="36" spans="1:7" x14ac:dyDescent="0.25">
      <c r="C36"/>
      <c r="D36"/>
      <c r="E36" s="66"/>
      <c r="F36"/>
    </row>
  </sheetData>
  <mergeCells count="5">
    <mergeCell ref="A33:F33"/>
    <mergeCell ref="B2:D2"/>
    <mergeCell ref="A5:F5"/>
    <mergeCell ref="A1:G1"/>
    <mergeCell ref="B3:D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workbookViewId="0">
      <selection activeCell="C14" sqref="C14"/>
    </sheetView>
  </sheetViews>
  <sheetFormatPr defaultRowHeight="15" x14ac:dyDescent="0.25"/>
  <cols>
    <col min="1" max="1" width="37.7109375" customWidth="1"/>
    <col min="2" max="2" width="23.85546875" customWidth="1"/>
    <col min="3" max="4" width="25.28515625" customWidth="1"/>
    <col min="5" max="5" width="25.28515625" style="66" customWidth="1"/>
    <col min="6" max="6" width="25.28515625" customWidth="1"/>
  </cols>
  <sheetData>
    <row r="1" spans="1:6" ht="42" customHeight="1" x14ac:dyDescent="0.25">
      <c r="A1" s="375" t="s">
        <v>328</v>
      </c>
      <c r="B1" s="375"/>
      <c r="C1" s="375"/>
      <c r="D1" s="375"/>
      <c r="E1" s="375"/>
      <c r="F1" s="375"/>
    </row>
    <row r="2" spans="1:6" ht="18" customHeight="1" x14ac:dyDescent="0.25">
      <c r="A2" s="3"/>
      <c r="B2" s="18"/>
      <c r="C2" s="3"/>
      <c r="D2" s="3"/>
      <c r="E2" s="18"/>
      <c r="F2" s="3"/>
    </row>
    <row r="3" spans="1:6" ht="15.75" x14ac:dyDescent="0.25">
      <c r="A3" s="375" t="s">
        <v>22</v>
      </c>
      <c r="B3" s="375"/>
      <c r="C3" s="375"/>
      <c r="D3" s="393"/>
      <c r="E3" s="393"/>
      <c r="F3" s="393"/>
    </row>
    <row r="4" spans="1:6" ht="18" x14ac:dyDescent="0.25">
      <c r="A4" s="3"/>
      <c r="B4" s="18"/>
      <c r="C4" s="3"/>
      <c r="D4" s="4"/>
      <c r="E4" s="4"/>
      <c r="F4" s="4"/>
    </row>
    <row r="5" spans="1:6" ht="18" customHeight="1" x14ac:dyDescent="0.25">
      <c r="A5" s="375" t="s">
        <v>89</v>
      </c>
      <c r="B5" s="375"/>
      <c r="C5" s="376"/>
      <c r="D5" s="376"/>
      <c r="E5" s="376"/>
      <c r="F5" s="376"/>
    </row>
    <row r="6" spans="1:6" ht="18" x14ac:dyDescent="0.25">
      <c r="A6" s="3"/>
      <c r="B6" s="18"/>
      <c r="C6" s="3"/>
      <c r="D6" s="4"/>
      <c r="E6" s="4"/>
      <c r="F6" s="4"/>
    </row>
    <row r="7" spans="1:6" ht="15.75" x14ac:dyDescent="0.25">
      <c r="A7" s="375" t="s">
        <v>16</v>
      </c>
      <c r="B7" s="375"/>
      <c r="C7" s="409"/>
      <c r="D7" s="409"/>
      <c r="E7" s="409"/>
      <c r="F7" s="409"/>
    </row>
    <row r="8" spans="1:6" ht="18" x14ac:dyDescent="0.25">
      <c r="A8" s="3"/>
      <c r="B8" s="18"/>
      <c r="C8" s="3"/>
      <c r="D8" s="4"/>
      <c r="E8" s="4"/>
      <c r="F8" s="4"/>
    </row>
    <row r="9" spans="1:6" ht="25.5" x14ac:dyDescent="0.25">
      <c r="A9" s="15" t="s">
        <v>17</v>
      </c>
      <c r="B9" s="15" t="s">
        <v>64</v>
      </c>
      <c r="C9" s="15" t="s">
        <v>65</v>
      </c>
      <c r="D9" s="15" t="s">
        <v>62</v>
      </c>
      <c r="E9" s="15" t="s">
        <v>63</v>
      </c>
      <c r="F9" s="15" t="s">
        <v>63</v>
      </c>
    </row>
    <row r="10" spans="1:6" ht="15.75" customHeight="1" x14ac:dyDescent="0.25">
      <c r="A10" s="27" t="s">
        <v>18</v>
      </c>
      <c r="B10" s="323">
        <v>1544755.76</v>
      </c>
      <c r="C10" s="28">
        <v>3736068.65</v>
      </c>
      <c r="D10" s="28">
        <f>SAŽETAK!H12</f>
        <v>1902446.51</v>
      </c>
      <c r="E10" s="28">
        <f>D10/B10*100</f>
        <v>123.15516531882037</v>
      </c>
      <c r="F10" s="28">
        <f>D10/C10*100</f>
        <v>50.921080103814475</v>
      </c>
    </row>
    <row r="11" spans="1:6" ht="15.75" customHeight="1" x14ac:dyDescent="0.25">
      <c r="A11" s="7" t="s">
        <v>42</v>
      </c>
      <c r="B11" s="322">
        <v>1436220.75</v>
      </c>
      <c r="C11" s="30">
        <f>C10-C13</f>
        <v>3542578.65</v>
      </c>
      <c r="D11" s="30">
        <f>D10-D13</f>
        <v>1807496.54</v>
      </c>
      <c r="E11" s="29">
        <f>D11/B11*100</f>
        <v>125.85088608419007</v>
      </c>
      <c r="F11" s="29">
        <f>D11/C11*100</f>
        <v>51.022058183521203</v>
      </c>
    </row>
    <row r="12" spans="1:6" x14ac:dyDescent="0.25">
      <c r="A12" s="13" t="s">
        <v>43</v>
      </c>
      <c r="B12" s="322">
        <v>1436220.75</v>
      </c>
      <c r="C12" s="79">
        <f>C11-C14</f>
        <v>3542578.65</v>
      </c>
      <c r="D12" s="30">
        <f>D11</f>
        <v>1807496.54</v>
      </c>
      <c r="E12" s="29">
        <f>D12/B12*100</f>
        <v>125.85088608419007</v>
      </c>
      <c r="F12" s="29">
        <f>D12/C12*100</f>
        <v>51.022058183521203</v>
      </c>
    </row>
    <row r="13" spans="1:6" x14ac:dyDescent="0.25">
      <c r="A13" s="7" t="s">
        <v>44</v>
      </c>
      <c r="B13" s="322">
        <v>108535.01</v>
      </c>
      <c r="C13" s="30">
        <v>193490</v>
      </c>
      <c r="D13" s="30">
        <v>94949.97</v>
      </c>
      <c r="E13" s="29">
        <f>D13/B13*100</f>
        <v>87.483264616643069</v>
      </c>
      <c r="F13" s="29">
        <f>D13/C13*100</f>
        <v>49.072287973538685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workbookViewId="0">
      <selection sqref="A1:I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7" width="25.28515625" customWidth="1"/>
    <col min="8" max="8" width="25.28515625" style="66" customWidth="1"/>
    <col min="9" max="9" width="25.28515625" customWidth="1"/>
  </cols>
  <sheetData>
    <row r="1" spans="1:9" ht="42" customHeight="1" x14ac:dyDescent="0.25">
      <c r="A1" s="375" t="s">
        <v>328</v>
      </c>
      <c r="B1" s="375"/>
      <c r="C1" s="375"/>
      <c r="D1" s="375"/>
      <c r="E1" s="375"/>
      <c r="F1" s="375"/>
      <c r="G1" s="375"/>
      <c r="H1" s="375"/>
      <c r="I1" s="375"/>
    </row>
    <row r="2" spans="1:9" ht="18" customHeight="1" x14ac:dyDescent="0.25">
      <c r="A2" s="3"/>
      <c r="B2" s="3"/>
      <c r="C2" s="3"/>
      <c r="D2" s="3"/>
      <c r="E2" s="18"/>
      <c r="F2" s="3"/>
      <c r="G2" s="3"/>
      <c r="H2" s="18"/>
      <c r="I2" s="3"/>
    </row>
    <row r="3" spans="1:9" ht="15.75" x14ac:dyDescent="0.25">
      <c r="A3" s="375" t="s">
        <v>22</v>
      </c>
      <c r="B3" s="375"/>
      <c r="C3" s="375"/>
      <c r="D3" s="375"/>
      <c r="E3" s="375"/>
      <c r="F3" s="375"/>
      <c r="G3" s="393"/>
      <c r="H3" s="393"/>
      <c r="I3" s="393"/>
    </row>
    <row r="4" spans="1:9" ht="18" x14ac:dyDescent="0.25">
      <c r="A4" s="3"/>
      <c r="B4" s="3"/>
      <c r="C4" s="3"/>
      <c r="D4" s="3"/>
      <c r="E4" s="18"/>
      <c r="F4" s="3"/>
      <c r="G4" s="4"/>
      <c r="H4" s="4"/>
      <c r="I4" s="4"/>
    </row>
    <row r="5" spans="1:9" ht="18" customHeight="1" x14ac:dyDescent="0.25">
      <c r="A5" s="375" t="s">
        <v>91</v>
      </c>
      <c r="B5" s="376"/>
      <c r="C5" s="376"/>
      <c r="D5" s="376"/>
      <c r="E5" s="376"/>
      <c r="F5" s="376"/>
      <c r="G5" s="376"/>
      <c r="H5" s="376"/>
      <c r="I5" s="376"/>
    </row>
    <row r="6" spans="1:9" ht="32.25" customHeight="1" x14ac:dyDescent="0.3">
      <c r="A6" s="51"/>
      <c r="B6" s="52"/>
      <c r="C6" s="52"/>
      <c r="D6" s="56" t="s">
        <v>75</v>
      </c>
      <c r="E6" s="57"/>
      <c r="F6" s="58"/>
      <c r="G6" s="53"/>
      <c r="H6" s="53"/>
      <c r="I6" s="52"/>
    </row>
    <row r="7" spans="1:9" ht="18" x14ac:dyDescent="0.25">
      <c r="A7" s="3"/>
      <c r="B7" s="3"/>
      <c r="C7" s="3"/>
      <c r="D7" s="3"/>
      <c r="E7" s="18"/>
      <c r="F7" s="3"/>
      <c r="G7" s="4"/>
      <c r="H7" s="4"/>
      <c r="I7" s="4"/>
    </row>
    <row r="8" spans="1:9" ht="25.5" x14ac:dyDescent="0.25">
      <c r="A8" s="15" t="s">
        <v>7</v>
      </c>
      <c r="B8" s="14" t="s">
        <v>8</v>
      </c>
      <c r="C8" s="14" t="s">
        <v>9</v>
      </c>
      <c r="D8" s="14" t="s">
        <v>34</v>
      </c>
      <c r="E8" s="44" t="s">
        <v>64</v>
      </c>
      <c r="F8" s="15" t="s">
        <v>65</v>
      </c>
      <c r="G8" s="15" t="s">
        <v>67</v>
      </c>
      <c r="H8" s="15" t="s">
        <v>63</v>
      </c>
      <c r="I8" s="15" t="s">
        <v>63</v>
      </c>
    </row>
    <row r="9" spans="1:9" ht="25.5" x14ac:dyDescent="0.25">
      <c r="A9" s="7">
        <v>8</v>
      </c>
      <c r="B9" s="7"/>
      <c r="C9" s="7"/>
      <c r="D9" s="7" t="s">
        <v>19</v>
      </c>
      <c r="E9" s="12">
        <v>0</v>
      </c>
      <c r="F9" s="6">
        <v>0</v>
      </c>
      <c r="G9" s="6">
        <v>0</v>
      </c>
      <c r="H9" s="6">
        <v>0</v>
      </c>
      <c r="I9" s="6">
        <v>0</v>
      </c>
    </row>
    <row r="10" spans="1:9" x14ac:dyDescent="0.25">
      <c r="A10" s="7"/>
      <c r="B10" s="12">
        <v>84</v>
      </c>
      <c r="C10" s="12"/>
      <c r="D10" s="12" t="s">
        <v>25</v>
      </c>
      <c r="E10" s="12">
        <v>0</v>
      </c>
      <c r="F10" s="6">
        <v>0</v>
      </c>
      <c r="G10" s="6">
        <v>0</v>
      </c>
      <c r="H10" s="6">
        <v>0</v>
      </c>
      <c r="I10" s="6">
        <v>0</v>
      </c>
    </row>
    <row r="11" spans="1:9" ht="25.5" x14ac:dyDescent="0.25">
      <c r="A11" s="8"/>
      <c r="B11" s="8"/>
      <c r="C11" s="9">
        <v>81</v>
      </c>
      <c r="D11" s="13" t="s">
        <v>26</v>
      </c>
      <c r="E11" s="12">
        <v>0</v>
      </c>
      <c r="F11" s="6">
        <v>0</v>
      </c>
      <c r="G11" s="6">
        <v>0</v>
      </c>
      <c r="H11" s="6">
        <v>0</v>
      </c>
      <c r="I11" s="6">
        <v>0</v>
      </c>
    </row>
    <row r="12" spans="1:9" ht="25.5" x14ac:dyDescent="0.25">
      <c r="A12" s="10">
        <v>5</v>
      </c>
      <c r="B12" s="11"/>
      <c r="C12" s="11"/>
      <c r="D12" s="19" t="s">
        <v>20</v>
      </c>
      <c r="E12" s="12">
        <v>0</v>
      </c>
      <c r="F12" s="6">
        <v>0</v>
      </c>
      <c r="G12" s="6">
        <v>0</v>
      </c>
      <c r="H12" s="6">
        <v>0</v>
      </c>
      <c r="I12" s="6">
        <v>0</v>
      </c>
    </row>
    <row r="13" spans="1:9" ht="25.5" x14ac:dyDescent="0.25">
      <c r="A13" s="12"/>
      <c r="B13" s="12">
        <v>54</v>
      </c>
      <c r="C13" s="12"/>
      <c r="D13" s="20" t="s">
        <v>27</v>
      </c>
      <c r="E13" s="12">
        <v>0</v>
      </c>
      <c r="F13" s="6">
        <v>0</v>
      </c>
      <c r="G13" s="6">
        <v>0</v>
      </c>
      <c r="H13" s="6">
        <v>0</v>
      </c>
      <c r="I13" s="6">
        <v>0</v>
      </c>
    </row>
    <row r="14" spans="1:9" x14ac:dyDescent="0.25">
      <c r="A14" s="12"/>
      <c r="B14" s="12"/>
      <c r="C14" s="9">
        <v>11</v>
      </c>
      <c r="D14" s="9" t="s">
        <v>11</v>
      </c>
      <c r="E14" s="12">
        <v>0</v>
      </c>
      <c r="F14" s="6">
        <v>0</v>
      </c>
      <c r="G14" s="6">
        <v>0</v>
      </c>
      <c r="H14" s="6">
        <v>0</v>
      </c>
      <c r="I14" s="6">
        <v>0</v>
      </c>
    </row>
    <row r="15" spans="1:9" x14ac:dyDescent="0.25">
      <c r="A15" s="12"/>
      <c r="B15" s="12"/>
      <c r="C15" s="9">
        <v>31</v>
      </c>
      <c r="D15" s="9" t="s">
        <v>28</v>
      </c>
      <c r="E15" s="12">
        <v>0</v>
      </c>
      <c r="F15" s="6">
        <v>0</v>
      </c>
      <c r="G15" s="6">
        <v>0</v>
      </c>
      <c r="H15" s="6">
        <v>0</v>
      </c>
      <c r="I15" s="6">
        <v>0</v>
      </c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I29" sqref="I29"/>
    </sheetView>
  </sheetViews>
  <sheetFormatPr defaultRowHeight="15" x14ac:dyDescent="0.25"/>
  <cols>
    <col min="1" max="3" width="9.140625" customWidth="1"/>
    <col min="4" max="4" width="32" customWidth="1"/>
    <col min="5" max="5" width="18" customWidth="1"/>
    <col min="6" max="6" width="15.5703125" customWidth="1"/>
    <col min="7" max="7" width="15.85546875" customWidth="1"/>
    <col min="8" max="8" width="15.85546875" style="66" customWidth="1"/>
    <col min="9" max="9" width="22.140625" customWidth="1"/>
  </cols>
  <sheetData>
    <row r="1" spans="1:9" ht="25.5" customHeight="1" x14ac:dyDescent="0.25">
      <c r="A1" s="375" t="s">
        <v>328</v>
      </c>
      <c r="B1" s="375"/>
      <c r="C1" s="375"/>
      <c r="D1" s="375"/>
      <c r="E1" s="375"/>
      <c r="F1" s="375"/>
      <c r="G1" s="375"/>
      <c r="H1" s="375"/>
      <c r="I1" s="375"/>
    </row>
    <row r="2" spans="1:9" ht="18" x14ac:dyDescent="0.25">
      <c r="A2" s="18"/>
      <c r="B2" s="18"/>
      <c r="C2" s="18"/>
      <c r="D2" s="18"/>
      <c r="E2" s="18"/>
      <c r="F2" s="18"/>
      <c r="G2" s="18"/>
      <c r="H2" s="18"/>
      <c r="I2" s="18"/>
    </row>
    <row r="3" spans="1:9" ht="15.75" x14ac:dyDescent="0.25">
      <c r="A3" s="375" t="s">
        <v>22</v>
      </c>
      <c r="B3" s="375"/>
      <c r="C3" s="375"/>
      <c r="D3" s="375"/>
      <c r="E3" s="375"/>
      <c r="F3" s="375"/>
      <c r="G3" s="393"/>
      <c r="H3" s="393"/>
      <c r="I3" s="393"/>
    </row>
    <row r="4" spans="1:9" ht="15.75" x14ac:dyDescent="0.25">
      <c r="A4" s="54"/>
      <c r="B4" s="54"/>
      <c r="C4" s="54"/>
      <c r="D4" s="54"/>
      <c r="E4" s="54"/>
      <c r="F4" s="54"/>
      <c r="G4" s="55"/>
      <c r="H4" s="283"/>
      <c r="I4" s="55"/>
    </row>
    <row r="5" spans="1:9" ht="15.75" x14ac:dyDescent="0.25">
      <c r="A5" s="54"/>
      <c r="B5" s="54"/>
      <c r="C5" s="54"/>
      <c r="D5" s="410" t="s">
        <v>92</v>
      </c>
      <c r="E5" s="410"/>
      <c r="F5" s="410"/>
      <c r="G5" s="410"/>
      <c r="H5" s="285"/>
      <c r="I5" s="55"/>
    </row>
    <row r="6" spans="1:9" ht="18" x14ac:dyDescent="0.25">
      <c r="A6" s="18"/>
      <c r="B6" s="18"/>
      <c r="C6" s="18"/>
      <c r="D6" s="18"/>
      <c r="E6" s="18"/>
      <c r="F6" s="18"/>
      <c r="G6" s="4"/>
      <c r="H6" s="4"/>
      <c r="I6" s="4"/>
    </row>
    <row r="7" spans="1:9" ht="15.75" x14ac:dyDescent="0.25">
      <c r="A7" s="375" t="s">
        <v>76</v>
      </c>
      <c r="B7" s="376"/>
      <c r="C7" s="376"/>
      <c r="D7" s="376"/>
      <c r="E7" s="376"/>
      <c r="F7" s="376"/>
      <c r="G7" s="376"/>
      <c r="H7" s="376"/>
      <c r="I7" s="376"/>
    </row>
    <row r="8" spans="1:9" ht="15.75" x14ac:dyDescent="0.25">
      <c r="A8" s="45"/>
      <c r="B8" s="46"/>
      <c r="C8" s="46"/>
      <c r="D8" s="46"/>
      <c r="E8" s="46"/>
      <c r="F8" s="46"/>
      <c r="G8" s="46"/>
      <c r="H8" s="282"/>
      <c r="I8" s="46"/>
    </row>
    <row r="9" spans="1:9" ht="18" x14ac:dyDescent="0.25">
      <c r="A9" s="18"/>
      <c r="B9" s="18"/>
      <c r="C9" s="18"/>
      <c r="D9" s="18"/>
      <c r="E9" s="18"/>
      <c r="F9" s="18"/>
      <c r="G9" s="4"/>
      <c r="H9" s="4"/>
      <c r="I9" s="4"/>
    </row>
    <row r="10" spans="1:9" ht="25.5" x14ac:dyDescent="0.25">
      <c r="A10" s="15" t="s">
        <v>7</v>
      </c>
      <c r="B10" s="47" t="s">
        <v>8</v>
      </c>
      <c r="C10" s="47" t="s">
        <v>9</v>
      </c>
      <c r="D10" s="47" t="s">
        <v>34</v>
      </c>
      <c r="E10" s="47" t="s">
        <v>64</v>
      </c>
      <c r="F10" s="15" t="s">
        <v>65</v>
      </c>
      <c r="G10" s="15" t="s">
        <v>67</v>
      </c>
      <c r="H10" s="15" t="s">
        <v>63</v>
      </c>
      <c r="I10" s="15" t="s">
        <v>63</v>
      </c>
    </row>
    <row r="11" spans="1:9" ht="32.25" customHeight="1" x14ac:dyDescent="0.25">
      <c r="A11" s="7">
        <v>8</v>
      </c>
      <c r="B11" s="7"/>
      <c r="C11" s="7"/>
      <c r="D11" s="7" t="s">
        <v>19</v>
      </c>
      <c r="E11" s="59">
        <v>0</v>
      </c>
      <c r="F11" s="6">
        <v>0</v>
      </c>
      <c r="G11" s="6">
        <v>0</v>
      </c>
      <c r="H11" s="6">
        <v>0</v>
      </c>
      <c r="I11" s="6">
        <v>0</v>
      </c>
    </row>
    <row r="12" spans="1:9" ht="26.25" customHeight="1" x14ac:dyDescent="0.25">
      <c r="A12" s="7"/>
      <c r="B12" s="12">
        <v>84</v>
      </c>
      <c r="C12" s="12"/>
      <c r="D12" s="12" t="s">
        <v>25</v>
      </c>
      <c r="E12" s="59">
        <v>0</v>
      </c>
      <c r="F12" s="6">
        <v>0</v>
      </c>
      <c r="G12" s="6">
        <v>0</v>
      </c>
      <c r="H12" s="6">
        <v>0</v>
      </c>
      <c r="I12" s="6">
        <v>0</v>
      </c>
    </row>
    <row r="13" spans="1:9" ht="35.25" customHeight="1" x14ac:dyDescent="0.25">
      <c r="A13" s="8"/>
      <c r="B13" s="8"/>
      <c r="C13" s="9">
        <v>81</v>
      </c>
      <c r="D13" s="13" t="s">
        <v>26</v>
      </c>
      <c r="E13" s="59">
        <v>0</v>
      </c>
      <c r="F13" s="6">
        <v>0</v>
      </c>
      <c r="G13" s="6">
        <v>0</v>
      </c>
      <c r="H13" s="6">
        <v>0</v>
      </c>
      <c r="I13" s="6">
        <v>0</v>
      </c>
    </row>
    <row r="14" spans="1:9" ht="42.75" customHeight="1" x14ac:dyDescent="0.25">
      <c r="A14" s="10">
        <v>5</v>
      </c>
      <c r="B14" s="11"/>
      <c r="C14" s="11"/>
      <c r="D14" s="19" t="s">
        <v>20</v>
      </c>
      <c r="E14" s="59">
        <v>0</v>
      </c>
      <c r="F14" s="6">
        <v>0</v>
      </c>
      <c r="G14" s="6">
        <v>0</v>
      </c>
      <c r="H14" s="6">
        <v>0</v>
      </c>
      <c r="I14" s="6">
        <v>0</v>
      </c>
    </row>
    <row r="15" spans="1:9" ht="33.75" customHeight="1" x14ac:dyDescent="0.25">
      <c r="A15" s="12"/>
      <c r="B15" s="12">
        <v>54</v>
      </c>
      <c r="C15" s="12"/>
      <c r="D15" s="20" t="s">
        <v>27</v>
      </c>
      <c r="E15" s="59">
        <v>0</v>
      </c>
      <c r="F15" s="6">
        <v>0</v>
      </c>
      <c r="G15" s="6">
        <v>0</v>
      </c>
      <c r="H15" s="6">
        <v>0</v>
      </c>
      <c r="I15" s="6">
        <v>0</v>
      </c>
    </row>
    <row r="16" spans="1:9" x14ac:dyDescent="0.25">
      <c r="A16" s="12"/>
      <c r="B16" s="12"/>
      <c r="C16" s="9">
        <v>11</v>
      </c>
      <c r="D16" s="9" t="s">
        <v>11</v>
      </c>
      <c r="E16" s="59">
        <v>0</v>
      </c>
      <c r="F16" s="6">
        <v>0</v>
      </c>
      <c r="G16" s="6">
        <v>0</v>
      </c>
      <c r="H16" s="6">
        <v>0</v>
      </c>
      <c r="I16" s="6">
        <v>0</v>
      </c>
    </row>
    <row r="17" spans="1:9" x14ac:dyDescent="0.25">
      <c r="A17" s="12"/>
      <c r="B17" s="12"/>
      <c r="C17" s="9">
        <v>31</v>
      </c>
      <c r="D17" s="9" t="s">
        <v>28</v>
      </c>
      <c r="E17" s="59">
        <v>0</v>
      </c>
      <c r="F17" s="6">
        <v>0</v>
      </c>
      <c r="G17" s="6">
        <v>0</v>
      </c>
      <c r="H17" s="6">
        <v>0</v>
      </c>
      <c r="I17" s="6">
        <v>0</v>
      </c>
    </row>
  </sheetData>
  <mergeCells count="4">
    <mergeCell ref="A1:I1"/>
    <mergeCell ref="A3:I3"/>
    <mergeCell ref="A7:I7"/>
    <mergeCell ref="D5:G5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9"/>
  <sheetViews>
    <sheetView zoomScaleNormal="100" workbookViewId="0">
      <selection activeCell="K22" sqref="K22"/>
    </sheetView>
  </sheetViews>
  <sheetFormatPr defaultRowHeight="15" x14ac:dyDescent="0.25"/>
  <cols>
    <col min="1" max="1" width="21.5703125" customWidth="1"/>
    <col min="2" max="2" width="23.85546875" customWidth="1"/>
    <col min="3" max="3" width="16.85546875" style="266" customWidth="1"/>
    <col min="4" max="4" width="25.28515625" style="35" hidden="1" customWidth="1"/>
    <col min="5" max="5" width="20.85546875" style="35" customWidth="1"/>
    <col min="6" max="7" width="19.42578125" style="35" customWidth="1"/>
    <col min="8" max="8" width="18.7109375" style="35" customWidth="1"/>
    <col min="10" max="10" width="10.140625" style="351" bestFit="1" customWidth="1"/>
    <col min="11" max="11" width="18.7109375" customWidth="1"/>
    <col min="12" max="12" width="10.85546875" bestFit="1" customWidth="1"/>
  </cols>
  <sheetData>
    <row r="1" spans="1:11" ht="42" customHeight="1" x14ac:dyDescent="0.25">
      <c r="A1" s="375" t="s">
        <v>328</v>
      </c>
      <c r="B1" s="375"/>
      <c r="C1" s="375"/>
      <c r="D1" s="375"/>
      <c r="E1" s="375"/>
      <c r="F1" s="375"/>
      <c r="G1" s="375"/>
      <c r="H1" s="375"/>
    </row>
    <row r="2" spans="1:11" ht="18" x14ac:dyDescent="0.25">
      <c r="A2" s="3"/>
      <c r="B2" s="3"/>
      <c r="C2" s="248"/>
      <c r="D2" s="31"/>
      <c r="E2" s="31"/>
      <c r="F2" s="32"/>
      <c r="G2" s="32"/>
      <c r="H2" s="32"/>
    </row>
    <row r="3" spans="1:11" ht="18" customHeight="1" x14ac:dyDescent="0.25">
      <c r="A3" s="375" t="s">
        <v>21</v>
      </c>
      <c r="B3" s="376"/>
      <c r="C3" s="376"/>
      <c r="D3" s="376"/>
      <c r="E3" s="376"/>
      <c r="F3" s="376"/>
      <c r="G3" s="376"/>
      <c r="H3" s="376"/>
    </row>
    <row r="4" spans="1:11" ht="18" customHeight="1" x14ac:dyDescent="0.25">
      <c r="A4" s="45"/>
      <c r="B4" s="46"/>
      <c r="C4" s="244"/>
      <c r="D4" s="46"/>
      <c r="E4" s="216"/>
      <c r="F4" s="46"/>
      <c r="G4" s="282"/>
      <c r="H4" s="46"/>
    </row>
    <row r="5" spans="1:11" ht="18" customHeight="1" x14ac:dyDescent="0.25">
      <c r="A5" s="45"/>
      <c r="B5" s="46"/>
      <c r="C5" s="244"/>
      <c r="D5" s="168"/>
      <c r="E5" s="168"/>
      <c r="F5" s="46"/>
      <c r="G5" s="282"/>
      <c r="H5" s="46"/>
    </row>
    <row r="6" spans="1:11" ht="18" x14ac:dyDescent="0.25">
      <c r="A6" s="3"/>
      <c r="B6" s="3"/>
      <c r="C6" s="248"/>
      <c r="D6" s="31"/>
      <c r="E6" s="31"/>
      <c r="F6" s="32"/>
      <c r="G6" s="32"/>
      <c r="H6" s="32"/>
    </row>
    <row r="7" spans="1:11" ht="21" customHeight="1" thickBot="1" x14ac:dyDescent="0.3">
      <c r="A7" s="198"/>
      <c r="B7" s="411"/>
      <c r="C7" s="412"/>
      <c r="D7" s="412"/>
      <c r="E7" s="412"/>
      <c r="F7" s="412"/>
      <c r="G7" s="412"/>
      <c r="H7" s="412"/>
    </row>
    <row r="8" spans="1:11" ht="25.5" customHeight="1" thickBot="1" x14ac:dyDescent="0.3">
      <c r="A8" s="312" t="s">
        <v>23</v>
      </c>
      <c r="B8" s="313" t="s">
        <v>34</v>
      </c>
      <c r="C8" s="314" t="s">
        <v>64</v>
      </c>
      <c r="D8" s="313" t="s">
        <v>284</v>
      </c>
      <c r="E8" s="313" t="s">
        <v>65</v>
      </c>
      <c r="F8" s="313" t="s">
        <v>67</v>
      </c>
      <c r="G8" s="313" t="s">
        <v>63</v>
      </c>
      <c r="H8" s="315" t="s">
        <v>261</v>
      </c>
    </row>
    <row r="9" spans="1:11" s="66" customFormat="1" ht="25.5" customHeight="1" x14ac:dyDescent="0.25">
      <c r="A9" s="308"/>
      <c r="B9" s="309">
        <v>1</v>
      </c>
      <c r="C9" s="310">
        <v>2</v>
      </c>
      <c r="D9" s="309"/>
      <c r="E9" s="309">
        <v>3</v>
      </c>
      <c r="F9" s="309">
        <v>4</v>
      </c>
      <c r="G9" s="309" t="s">
        <v>299</v>
      </c>
      <c r="H9" s="311" t="s">
        <v>300</v>
      </c>
      <c r="J9" s="351"/>
    </row>
    <row r="10" spans="1:11" ht="25.5" customHeight="1" thickBot="1" x14ac:dyDescent="0.3">
      <c r="A10" s="223" t="s">
        <v>50</v>
      </c>
      <c r="B10" s="223" t="s">
        <v>38</v>
      </c>
      <c r="C10" s="245"/>
      <c r="D10" s="223"/>
      <c r="E10" s="316"/>
      <c r="F10" s="224"/>
      <c r="G10" s="224"/>
      <c r="H10" s="225"/>
    </row>
    <row r="11" spans="1:11" ht="29.25" customHeight="1" thickBot="1" x14ac:dyDescent="0.3">
      <c r="A11" s="226" t="s">
        <v>159</v>
      </c>
      <c r="B11" s="181" t="s">
        <v>160</v>
      </c>
      <c r="C11" s="249"/>
      <c r="D11" s="182"/>
      <c r="E11" s="183"/>
      <c r="F11" s="183"/>
      <c r="G11" s="306"/>
      <c r="H11" s="184"/>
      <c r="I11" s="26"/>
    </row>
    <row r="12" spans="1:11" s="201" customFormat="1" x14ac:dyDescent="0.25">
      <c r="A12" s="202">
        <v>11</v>
      </c>
      <c r="B12" s="203" t="s">
        <v>41</v>
      </c>
      <c r="C12" s="250"/>
      <c r="D12" s="205"/>
      <c r="E12" s="208"/>
      <c r="F12" s="208"/>
      <c r="G12" s="208"/>
      <c r="H12" s="208"/>
      <c r="I12" s="206"/>
      <c r="J12" s="352"/>
      <c r="K12" s="237"/>
    </row>
    <row r="13" spans="1:11" x14ac:dyDescent="0.25">
      <c r="A13" s="114"/>
      <c r="B13" s="115" t="s">
        <v>161</v>
      </c>
      <c r="C13" s="118">
        <v>81627.570000000007</v>
      </c>
      <c r="D13" s="117"/>
      <c r="E13" s="118">
        <v>133187</v>
      </c>
      <c r="F13" s="118">
        <f>F14</f>
        <v>70348.84</v>
      </c>
      <c r="G13" s="118">
        <f>F13/C13*100</f>
        <v>86.182695380984626</v>
      </c>
      <c r="H13" s="113">
        <f>F13/E13*100</f>
        <v>52.819599510462737</v>
      </c>
      <c r="I13" s="26"/>
      <c r="K13" s="35"/>
    </row>
    <row r="14" spans="1:11" x14ac:dyDescent="0.25">
      <c r="A14" s="114"/>
      <c r="B14" s="115" t="s">
        <v>162</v>
      </c>
      <c r="C14" s="118">
        <v>81627.570000000007</v>
      </c>
      <c r="D14" s="117"/>
      <c r="E14" s="118">
        <v>133187</v>
      </c>
      <c r="F14" s="118">
        <f>F15+F19+F26+F36</f>
        <v>70348.84</v>
      </c>
      <c r="G14" s="118">
        <f t="shared" ref="G14:G40" si="0">F14/C14*100</f>
        <v>86.182695380984626</v>
      </c>
      <c r="H14" s="113">
        <f>F14/E14*100</f>
        <v>52.819599510462737</v>
      </c>
      <c r="I14" s="26"/>
      <c r="K14" s="35"/>
    </row>
    <row r="15" spans="1:11" ht="29.25" customHeight="1" x14ac:dyDescent="0.25">
      <c r="A15" s="119"/>
      <c r="B15" s="120" t="s">
        <v>270</v>
      </c>
      <c r="C15" s="118">
        <v>5473.45</v>
      </c>
      <c r="D15" s="121"/>
      <c r="E15" s="118"/>
      <c r="F15" s="118">
        <f>F16+F17</f>
        <v>7117.85</v>
      </c>
      <c r="G15" s="118">
        <f t="shared" si="0"/>
        <v>130.04320857959789</v>
      </c>
      <c r="H15" s="113"/>
      <c r="J15" s="355"/>
    </row>
    <row r="16" spans="1:11" ht="16.5" customHeight="1" x14ac:dyDescent="0.25">
      <c r="A16" s="122"/>
      <c r="B16" s="123" t="s">
        <v>163</v>
      </c>
      <c r="C16" s="156">
        <v>5255.55</v>
      </c>
      <c r="D16" s="124"/>
      <c r="E16" s="125"/>
      <c r="F16" s="156">
        <v>6987.85</v>
      </c>
      <c r="G16" s="118">
        <f t="shared" si="0"/>
        <v>132.9613456251011</v>
      </c>
      <c r="H16" s="126"/>
      <c r="I16" s="26"/>
      <c r="K16" s="35" t="s">
        <v>338</v>
      </c>
    </row>
    <row r="17" spans="1:12" ht="26.25" customHeight="1" x14ac:dyDescent="0.25">
      <c r="A17" s="127"/>
      <c r="B17" s="123" t="s">
        <v>165</v>
      </c>
      <c r="C17" s="125">
        <v>217.9</v>
      </c>
      <c r="D17" s="124"/>
      <c r="E17" s="125"/>
      <c r="F17" s="125">
        <v>130</v>
      </c>
      <c r="G17" s="118">
        <f t="shared" si="0"/>
        <v>59.660394676457088</v>
      </c>
      <c r="H17" s="126"/>
      <c r="I17" s="35"/>
      <c r="K17" s="35"/>
      <c r="L17" s="35"/>
    </row>
    <row r="18" spans="1:12" ht="27.75" customHeight="1" x14ac:dyDescent="0.25">
      <c r="A18" s="127"/>
      <c r="B18" s="123" t="s">
        <v>166</v>
      </c>
      <c r="C18" s="125">
        <v>0</v>
      </c>
      <c r="D18" s="124"/>
      <c r="E18" s="125"/>
      <c r="F18" s="125">
        <v>0</v>
      </c>
      <c r="G18" s="118">
        <v>0</v>
      </c>
      <c r="H18" s="126"/>
      <c r="K18" s="35"/>
    </row>
    <row r="19" spans="1:12" x14ac:dyDescent="0.25">
      <c r="A19" s="127"/>
      <c r="B19" s="120" t="s">
        <v>273</v>
      </c>
      <c r="C19" s="118">
        <v>50074.74</v>
      </c>
      <c r="D19" s="121"/>
      <c r="E19" s="118"/>
      <c r="F19" s="118">
        <f>F20+F21+F22+F23+F24+F25</f>
        <v>40741.879999999997</v>
      </c>
      <c r="G19" s="118">
        <f t="shared" si="0"/>
        <v>81.362139873317361</v>
      </c>
      <c r="H19" s="113"/>
      <c r="K19" s="35"/>
    </row>
    <row r="20" spans="1:12" x14ac:dyDescent="0.25">
      <c r="A20" s="127"/>
      <c r="B20" s="123" t="s">
        <v>167</v>
      </c>
      <c r="C20" s="125">
        <v>11417.98</v>
      </c>
      <c r="D20" s="124"/>
      <c r="E20" s="125"/>
      <c r="F20" s="125">
        <f>12070.73</f>
        <v>12070.73</v>
      </c>
      <c r="G20" s="118">
        <f t="shared" si="0"/>
        <v>105.71686060056157</v>
      </c>
      <c r="H20" s="126"/>
      <c r="K20" s="35"/>
    </row>
    <row r="21" spans="1:12" x14ac:dyDescent="0.25">
      <c r="A21" s="127"/>
      <c r="B21" s="123" t="s">
        <v>168</v>
      </c>
      <c r="C21" s="125">
        <v>38447.379999999997</v>
      </c>
      <c r="D21" s="124"/>
      <c r="E21" s="125"/>
      <c r="F21" s="125">
        <v>27888.38</v>
      </c>
      <c r="G21" s="118">
        <f t="shared" si="0"/>
        <v>72.536490132747673</v>
      </c>
      <c r="H21" s="126"/>
      <c r="J21" s="355"/>
    </row>
    <row r="22" spans="1:12" x14ac:dyDescent="0.25">
      <c r="A22" s="127"/>
      <c r="B22" s="123" t="s">
        <v>169</v>
      </c>
      <c r="C22" s="125">
        <v>0</v>
      </c>
      <c r="D22" s="124"/>
      <c r="E22" s="125"/>
      <c r="F22" s="125">
        <v>0</v>
      </c>
      <c r="G22" s="118">
        <v>0</v>
      </c>
      <c r="H22" s="126"/>
      <c r="I22" s="35"/>
    </row>
    <row r="23" spans="1:12" ht="26.25" x14ac:dyDescent="0.25">
      <c r="A23" s="127"/>
      <c r="B23" s="123" t="s">
        <v>170</v>
      </c>
      <c r="C23" s="125">
        <v>0</v>
      </c>
      <c r="D23" s="124"/>
      <c r="E23" s="125"/>
      <c r="F23" s="125">
        <v>782.77</v>
      </c>
      <c r="G23" s="118">
        <v>0</v>
      </c>
      <c r="H23" s="126"/>
      <c r="J23" s="355"/>
    </row>
    <row r="24" spans="1:12" ht="26.25" x14ac:dyDescent="0.25">
      <c r="A24" s="122"/>
      <c r="B24" s="123" t="s">
        <v>171</v>
      </c>
      <c r="C24" s="125">
        <v>209.38</v>
      </c>
      <c r="D24" s="124"/>
      <c r="E24" s="125"/>
      <c r="F24" s="125">
        <v>0</v>
      </c>
      <c r="G24" s="118">
        <f t="shared" si="0"/>
        <v>0</v>
      </c>
      <c r="H24" s="126"/>
      <c r="J24" s="355"/>
      <c r="K24" s="35"/>
    </row>
    <row r="25" spans="1:12" ht="26.25" x14ac:dyDescent="0.25">
      <c r="A25" s="122"/>
      <c r="B25" s="123" t="s">
        <v>172</v>
      </c>
      <c r="C25" s="125">
        <v>0</v>
      </c>
      <c r="D25" s="124"/>
      <c r="E25" s="125"/>
      <c r="F25" s="125">
        <v>0</v>
      </c>
      <c r="G25" s="118">
        <v>0</v>
      </c>
      <c r="H25" s="126"/>
      <c r="J25" s="355"/>
    </row>
    <row r="26" spans="1:12" x14ac:dyDescent="0.25">
      <c r="A26" s="128"/>
      <c r="B26" s="120" t="s">
        <v>216</v>
      </c>
      <c r="C26" s="118">
        <v>25236.25</v>
      </c>
      <c r="D26" s="121"/>
      <c r="E26" s="118"/>
      <c r="F26" s="118">
        <f>F27+F28+F29+F30+F32+F31+F33+F34+F35</f>
        <v>21708.54</v>
      </c>
      <c r="G26" s="118">
        <f t="shared" si="0"/>
        <v>86.021259101490912</v>
      </c>
      <c r="H26" s="113"/>
      <c r="J26" s="355"/>
    </row>
    <row r="27" spans="1:12" ht="26.25" x14ac:dyDescent="0.25">
      <c r="A27" s="127"/>
      <c r="B27" s="123" t="s">
        <v>173</v>
      </c>
      <c r="C27" s="156">
        <v>2346.39</v>
      </c>
      <c r="D27" s="124"/>
      <c r="E27" s="125"/>
      <c r="F27" s="156">
        <v>1971.37</v>
      </c>
      <c r="G27" s="118">
        <f t="shared" si="0"/>
        <v>84.017149749189173</v>
      </c>
      <c r="H27" s="126"/>
      <c r="I27" s="35"/>
    </row>
    <row r="28" spans="1:12" ht="26.25" x14ac:dyDescent="0.25">
      <c r="A28" s="127"/>
      <c r="B28" s="123" t="s">
        <v>174</v>
      </c>
      <c r="C28" s="125">
        <v>0</v>
      </c>
      <c r="D28" s="124"/>
      <c r="E28" s="125"/>
      <c r="F28" s="156">
        <v>3481.9</v>
      </c>
      <c r="G28" s="118">
        <v>0</v>
      </c>
      <c r="H28" s="126"/>
    </row>
    <row r="29" spans="1:12" ht="26.25" x14ac:dyDescent="0.25">
      <c r="A29" s="127"/>
      <c r="B29" s="123" t="s">
        <v>175</v>
      </c>
      <c r="C29" s="125">
        <v>248.85</v>
      </c>
      <c r="D29" s="124"/>
      <c r="E29" s="125"/>
      <c r="F29" s="125">
        <v>248.85</v>
      </c>
      <c r="G29" s="118">
        <f t="shared" si="0"/>
        <v>100</v>
      </c>
      <c r="H29" s="126"/>
      <c r="K29" s="35"/>
    </row>
    <row r="30" spans="1:12" x14ac:dyDescent="0.25">
      <c r="A30" s="122"/>
      <c r="B30" s="123" t="s">
        <v>176</v>
      </c>
      <c r="C30" s="125">
        <v>6085.62</v>
      </c>
      <c r="D30" s="124"/>
      <c r="E30" s="125"/>
      <c r="F30" s="125">
        <v>5253.64</v>
      </c>
      <c r="G30" s="118">
        <f t="shared" si="0"/>
        <v>86.328755328134193</v>
      </c>
      <c r="H30" s="126"/>
    </row>
    <row r="31" spans="1:12" x14ac:dyDescent="0.25">
      <c r="A31" s="127"/>
      <c r="B31" s="123" t="s">
        <v>177</v>
      </c>
      <c r="C31" s="125">
        <v>1833.4</v>
      </c>
      <c r="D31" s="124"/>
      <c r="E31" s="125"/>
      <c r="F31" s="125">
        <v>4875</v>
      </c>
      <c r="G31" s="118">
        <f t="shared" si="0"/>
        <v>265.89942183920584</v>
      </c>
      <c r="H31" s="126"/>
    </row>
    <row r="32" spans="1:12" x14ac:dyDescent="0.25">
      <c r="A32" s="127"/>
      <c r="B32" s="123" t="s">
        <v>178</v>
      </c>
      <c r="C32" s="125">
        <v>0</v>
      </c>
      <c r="D32" s="124"/>
      <c r="E32" s="125"/>
      <c r="F32" s="125">
        <v>0</v>
      </c>
      <c r="G32" s="118">
        <v>0</v>
      </c>
      <c r="H32" s="126"/>
    </row>
    <row r="33" spans="1:10" ht="26.25" x14ac:dyDescent="0.25">
      <c r="A33" s="127"/>
      <c r="B33" s="123" t="s">
        <v>179</v>
      </c>
      <c r="C33" s="125">
        <v>1050.2</v>
      </c>
      <c r="D33" s="124"/>
      <c r="E33" s="125"/>
      <c r="F33" s="125">
        <v>872.5</v>
      </c>
      <c r="G33" s="118">
        <f t="shared" si="0"/>
        <v>83.07941344505808</v>
      </c>
      <c r="H33" s="126"/>
    </row>
    <row r="34" spans="1:10" x14ac:dyDescent="0.25">
      <c r="A34" s="127"/>
      <c r="B34" s="123" t="s">
        <v>180</v>
      </c>
      <c r="C34" s="156">
        <v>1509.25</v>
      </c>
      <c r="D34" s="124"/>
      <c r="E34" s="125"/>
      <c r="F34" s="156">
        <f>1457.87-99.93</f>
        <v>1357.9399999999998</v>
      </c>
      <c r="G34" s="118">
        <f t="shared" si="0"/>
        <v>89.97449064104687</v>
      </c>
      <c r="H34" s="126"/>
    </row>
    <row r="35" spans="1:10" x14ac:dyDescent="0.25">
      <c r="A35" s="127"/>
      <c r="B35" s="123" t="s">
        <v>181</v>
      </c>
      <c r="C35" s="125">
        <v>12162.54</v>
      </c>
      <c r="D35" s="124"/>
      <c r="E35" s="125"/>
      <c r="F35" s="125">
        <f>12497.34-8850</f>
        <v>3647.34</v>
      </c>
      <c r="G35" s="118">
        <f t="shared" si="0"/>
        <v>29.988308363220185</v>
      </c>
      <c r="H35" s="113"/>
    </row>
    <row r="36" spans="1:10" x14ac:dyDescent="0.25">
      <c r="A36" s="127"/>
      <c r="B36" s="120" t="s">
        <v>274</v>
      </c>
      <c r="C36" s="118">
        <v>843.13</v>
      </c>
      <c r="D36" s="121"/>
      <c r="E36" s="118"/>
      <c r="F36" s="118">
        <v>780.57</v>
      </c>
      <c r="G36" s="118">
        <f t="shared" si="0"/>
        <v>92.580029176995254</v>
      </c>
      <c r="H36" s="113"/>
    </row>
    <row r="37" spans="1:10" x14ac:dyDescent="0.25">
      <c r="A37" s="122"/>
      <c r="B37" s="123" t="s">
        <v>182</v>
      </c>
      <c r="C37" s="125">
        <v>0</v>
      </c>
      <c r="D37" s="124"/>
      <c r="E37" s="125"/>
      <c r="F37" s="125">
        <v>0</v>
      </c>
      <c r="G37" s="118">
        <v>0</v>
      </c>
      <c r="H37" s="126"/>
    </row>
    <row r="38" spans="1:10" x14ac:dyDescent="0.25">
      <c r="A38" s="127"/>
      <c r="B38" s="123" t="s">
        <v>183</v>
      </c>
      <c r="C38" s="125">
        <v>0</v>
      </c>
      <c r="D38" s="124"/>
      <c r="E38" s="125"/>
      <c r="F38" s="125">
        <v>0</v>
      </c>
      <c r="G38" s="118">
        <v>0</v>
      </c>
      <c r="H38" s="126"/>
    </row>
    <row r="39" spans="1:10" x14ac:dyDescent="0.25">
      <c r="A39" s="127"/>
      <c r="B39" s="123" t="s">
        <v>184</v>
      </c>
      <c r="C39" s="125">
        <v>198.09</v>
      </c>
      <c r="D39" s="124"/>
      <c r="E39" s="125"/>
      <c r="F39" s="125">
        <v>230</v>
      </c>
      <c r="G39" s="118">
        <f t="shared" si="0"/>
        <v>116.10883941642686</v>
      </c>
      <c r="H39" s="126"/>
    </row>
    <row r="40" spans="1:10" ht="27" thickBot="1" x14ac:dyDescent="0.3">
      <c r="A40" s="164"/>
      <c r="B40" s="148" t="s">
        <v>185</v>
      </c>
      <c r="C40" s="147">
        <v>645.04</v>
      </c>
      <c r="D40" s="185"/>
      <c r="E40" s="147"/>
      <c r="F40" s="147">
        <v>550.57000000000005</v>
      </c>
      <c r="G40" s="118">
        <f t="shared" si="0"/>
        <v>85.354396626565816</v>
      </c>
      <c r="H40" s="135"/>
    </row>
    <row r="41" spans="1:10" ht="27" thickBot="1" x14ac:dyDescent="0.3">
      <c r="A41" s="180" t="s">
        <v>39</v>
      </c>
      <c r="B41" s="181" t="s">
        <v>186</v>
      </c>
      <c r="C41" s="181"/>
      <c r="D41" s="182"/>
      <c r="E41" s="183"/>
      <c r="F41" s="183"/>
      <c r="G41" s="306"/>
      <c r="H41" s="184"/>
    </row>
    <row r="42" spans="1:10" s="201" customFormat="1" x14ac:dyDescent="0.25">
      <c r="A42" s="207">
        <v>11</v>
      </c>
      <c r="B42" s="203" t="s">
        <v>41</v>
      </c>
      <c r="C42" s="250"/>
      <c r="D42" s="205"/>
      <c r="E42" s="208"/>
      <c r="F42" s="208"/>
      <c r="G42" s="208"/>
      <c r="H42" s="208"/>
      <c r="J42" s="352"/>
    </row>
    <row r="43" spans="1:10" x14ac:dyDescent="0.25">
      <c r="A43" s="129"/>
      <c r="B43" s="116" t="s">
        <v>187</v>
      </c>
      <c r="C43" s="246">
        <v>38.85</v>
      </c>
      <c r="D43" s="121"/>
      <c r="E43" s="118">
        <v>40</v>
      </c>
      <c r="F43" s="118">
        <v>0.11</v>
      </c>
      <c r="G43" s="118">
        <f>F43/C43*100</f>
        <v>0.28314028314028311</v>
      </c>
      <c r="H43" s="113">
        <f>F43/E43*100</f>
        <v>0.27499999999999997</v>
      </c>
    </row>
    <row r="44" spans="1:10" ht="27" customHeight="1" x14ac:dyDescent="0.25">
      <c r="A44" s="127"/>
      <c r="B44" s="120" t="s">
        <v>263</v>
      </c>
      <c r="C44" s="247">
        <v>38.85</v>
      </c>
      <c r="D44" s="121"/>
      <c r="E44" s="118"/>
      <c r="F44" s="118">
        <v>0.11</v>
      </c>
      <c r="G44" s="118">
        <f>F44/C44*100</f>
        <v>0.28314028314028311</v>
      </c>
      <c r="H44" s="113"/>
    </row>
    <row r="45" spans="1:10" ht="26.25" customHeight="1" x14ac:dyDescent="0.25">
      <c r="A45" s="127"/>
      <c r="B45" s="123" t="s">
        <v>188</v>
      </c>
      <c r="C45" s="251">
        <v>0</v>
      </c>
      <c r="D45" s="124"/>
      <c r="E45" s="125"/>
      <c r="F45" s="125">
        <v>0</v>
      </c>
      <c r="G45" s="118">
        <v>0</v>
      </c>
      <c r="H45" s="126"/>
    </row>
    <row r="46" spans="1:10" ht="26.25" customHeight="1" thickBot="1" x14ac:dyDescent="0.3">
      <c r="A46" s="164"/>
      <c r="B46" s="148" t="s">
        <v>189</v>
      </c>
      <c r="C46" s="252">
        <v>38.85</v>
      </c>
      <c r="D46" s="185"/>
      <c r="E46" s="147"/>
      <c r="F46" s="147">
        <v>0.11</v>
      </c>
      <c r="G46" s="118">
        <f>F46/C46*100</f>
        <v>0.28314028314028311</v>
      </c>
      <c r="H46" s="135"/>
    </row>
    <row r="47" spans="1:10" ht="26.25" customHeight="1" thickBot="1" x14ac:dyDescent="0.3">
      <c r="A47" s="180" t="s">
        <v>190</v>
      </c>
      <c r="B47" s="181" t="s">
        <v>57</v>
      </c>
      <c r="C47" s="249"/>
      <c r="D47" s="182"/>
      <c r="E47" s="183"/>
      <c r="F47" s="183"/>
      <c r="G47" s="306"/>
      <c r="H47" s="184"/>
    </row>
    <row r="48" spans="1:10" s="201" customFormat="1" ht="18" customHeight="1" x14ac:dyDescent="0.25">
      <c r="A48" s="207">
        <v>11</v>
      </c>
      <c r="B48" s="203" t="s">
        <v>41</v>
      </c>
      <c r="C48" s="250"/>
      <c r="D48" s="205"/>
      <c r="E48" s="208"/>
      <c r="F48" s="208"/>
      <c r="G48" s="208"/>
      <c r="H48" s="208"/>
      <c r="J48" s="352"/>
    </row>
    <row r="49" spans="1:12" ht="30" customHeight="1" x14ac:dyDescent="0.25">
      <c r="A49" s="130"/>
      <c r="B49" s="116" t="s">
        <v>275</v>
      </c>
      <c r="C49" s="246">
        <v>0</v>
      </c>
      <c r="D49" s="188"/>
      <c r="E49" s="150">
        <v>23000</v>
      </c>
      <c r="F49" s="118">
        <v>0</v>
      </c>
      <c r="G49" s="118">
        <v>0</v>
      </c>
      <c r="H49" s="113">
        <f>F49/E49*100</f>
        <v>0</v>
      </c>
    </row>
    <row r="50" spans="1:12" ht="38.25" customHeight="1" x14ac:dyDescent="0.25">
      <c r="A50" s="127"/>
      <c r="B50" s="120" t="s">
        <v>276</v>
      </c>
      <c r="C50" s="247">
        <v>0</v>
      </c>
      <c r="D50" s="188"/>
      <c r="E50" s="150">
        <v>23000</v>
      </c>
      <c r="F50" s="118">
        <v>0</v>
      </c>
      <c r="G50" s="118">
        <v>0</v>
      </c>
      <c r="H50" s="113">
        <f>F50/E50*100</f>
        <v>0</v>
      </c>
    </row>
    <row r="51" spans="1:12" ht="24" customHeight="1" x14ac:dyDescent="0.25">
      <c r="A51" s="127"/>
      <c r="B51" s="120" t="s">
        <v>277</v>
      </c>
      <c r="C51" s="247">
        <v>0</v>
      </c>
      <c r="D51" s="121"/>
      <c r="E51" s="118"/>
      <c r="F51" s="118">
        <v>0</v>
      </c>
      <c r="G51" s="118">
        <v>0</v>
      </c>
      <c r="H51" s="113"/>
    </row>
    <row r="52" spans="1:12" ht="27" customHeight="1" x14ac:dyDescent="0.25">
      <c r="A52" s="127"/>
      <c r="B52" s="123" t="s">
        <v>191</v>
      </c>
      <c r="C52" s="251">
        <v>0</v>
      </c>
      <c r="D52" s="124"/>
      <c r="E52" s="125"/>
      <c r="F52" s="125">
        <v>0</v>
      </c>
      <c r="G52" s="125">
        <v>0</v>
      </c>
      <c r="H52" s="113"/>
    </row>
    <row r="53" spans="1:12" ht="26.25" customHeight="1" thickBot="1" x14ac:dyDescent="0.3">
      <c r="A53" s="127"/>
      <c r="B53" s="123" t="s">
        <v>192</v>
      </c>
      <c r="C53" s="251">
        <v>0</v>
      </c>
      <c r="D53" s="124"/>
      <c r="E53" s="125"/>
      <c r="F53" s="125">
        <v>0</v>
      </c>
      <c r="G53" s="125">
        <v>0</v>
      </c>
      <c r="H53" s="113"/>
    </row>
    <row r="54" spans="1:12" s="66" customFormat="1" ht="26.25" customHeight="1" thickBot="1" x14ac:dyDescent="0.3">
      <c r="A54" s="180" t="s">
        <v>336</v>
      </c>
      <c r="B54" s="181" t="s">
        <v>337</v>
      </c>
      <c r="C54" s="249"/>
      <c r="D54" s="182"/>
      <c r="E54" s="183"/>
      <c r="F54" s="183"/>
      <c r="G54" s="306"/>
      <c r="H54" s="184"/>
      <c r="J54" s="351"/>
    </row>
    <row r="55" spans="1:12" s="201" customFormat="1" ht="18" customHeight="1" x14ac:dyDescent="0.25">
      <c r="A55" s="207">
        <v>11</v>
      </c>
      <c r="B55" s="203" t="s">
        <v>41</v>
      </c>
      <c r="C55" s="250"/>
      <c r="D55" s="205"/>
      <c r="E55" s="208"/>
      <c r="F55" s="208"/>
      <c r="G55" s="208"/>
      <c r="H55" s="208"/>
      <c r="J55" s="352"/>
    </row>
    <row r="56" spans="1:12" s="66" customFormat="1" ht="30" customHeight="1" x14ac:dyDescent="0.25">
      <c r="A56" s="130"/>
      <c r="B56" s="116" t="s">
        <v>275</v>
      </c>
      <c r="C56" s="246">
        <v>0</v>
      </c>
      <c r="D56" s="188"/>
      <c r="E56" s="150">
        <f>E57+E64</f>
        <v>22500</v>
      </c>
      <c r="F56" s="118">
        <v>0</v>
      </c>
      <c r="G56" s="118">
        <v>0</v>
      </c>
      <c r="H56" s="113">
        <f>F56/E56*100</f>
        <v>0</v>
      </c>
      <c r="J56" s="351"/>
    </row>
    <row r="57" spans="1:12" ht="32.25" customHeight="1" x14ac:dyDescent="0.25">
      <c r="A57" s="127"/>
      <c r="B57" s="120" t="s">
        <v>278</v>
      </c>
      <c r="C57" s="247">
        <v>0</v>
      </c>
      <c r="D57" s="121"/>
      <c r="E57" s="118">
        <v>22500</v>
      </c>
      <c r="F57" s="118">
        <v>0</v>
      </c>
      <c r="G57" s="118">
        <v>0</v>
      </c>
      <c r="H57" s="113">
        <f>F57/E57*100</f>
        <v>0</v>
      </c>
    </row>
    <row r="58" spans="1:12" s="66" customFormat="1" ht="32.25" customHeight="1" x14ac:dyDescent="0.25">
      <c r="A58" s="164"/>
      <c r="B58" s="120" t="s">
        <v>324</v>
      </c>
      <c r="C58" s="253">
        <v>0</v>
      </c>
      <c r="D58" s="133"/>
      <c r="E58" s="134"/>
      <c r="F58" s="134">
        <v>0</v>
      </c>
      <c r="G58" s="134">
        <v>0</v>
      </c>
      <c r="H58" s="113">
        <v>0</v>
      </c>
      <c r="J58" s="351"/>
      <c r="K58" s="35"/>
    </row>
    <row r="59" spans="1:12" ht="27" thickBot="1" x14ac:dyDescent="0.3">
      <c r="A59" s="164"/>
      <c r="B59" s="148" t="s">
        <v>262</v>
      </c>
      <c r="C59" s="253">
        <v>0</v>
      </c>
      <c r="D59" s="133"/>
      <c r="E59" s="134"/>
      <c r="F59" s="345">
        <v>0</v>
      </c>
      <c r="G59" s="134">
        <v>0</v>
      </c>
      <c r="H59" s="113"/>
      <c r="K59" s="35"/>
    </row>
    <row r="60" spans="1:12" s="66" customFormat="1" ht="41.25" customHeight="1" thickBot="1" x14ac:dyDescent="0.3">
      <c r="A60" s="180" t="s">
        <v>326</v>
      </c>
      <c r="B60" s="181" t="s">
        <v>327</v>
      </c>
      <c r="C60" s="249"/>
      <c r="D60" s="182"/>
      <c r="E60" s="183"/>
      <c r="F60" s="183"/>
      <c r="G60" s="306"/>
      <c r="H60" s="184"/>
      <c r="J60" s="351"/>
      <c r="K60" s="35"/>
    </row>
    <row r="61" spans="1:12" s="201" customFormat="1" x14ac:dyDescent="0.25">
      <c r="A61" s="202">
        <v>11</v>
      </c>
      <c r="B61" s="203" t="s">
        <v>41</v>
      </c>
      <c r="C61" s="250">
        <v>0</v>
      </c>
      <c r="D61" s="205"/>
      <c r="E61" s="208"/>
      <c r="F61" s="208"/>
      <c r="G61" s="208"/>
      <c r="H61" s="208"/>
      <c r="I61" s="206"/>
      <c r="J61" s="352"/>
      <c r="K61" s="237"/>
    </row>
    <row r="62" spans="1:12" s="66" customFormat="1" x14ac:dyDescent="0.25">
      <c r="A62" s="114"/>
      <c r="B62" s="115" t="s">
        <v>161</v>
      </c>
      <c r="C62" s="250">
        <v>0</v>
      </c>
      <c r="D62" s="117"/>
      <c r="E62" s="118">
        <v>59560</v>
      </c>
      <c r="F62" s="118">
        <f>F69+F70</f>
        <v>8949.93</v>
      </c>
      <c r="G62" s="118">
        <v>0</v>
      </c>
      <c r="H62" s="113">
        <f>F62/E62*100</f>
        <v>15.026746138347885</v>
      </c>
      <c r="I62" s="26"/>
      <c r="J62" s="351"/>
    </row>
    <row r="63" spans="1:12" s="66" customFormat="1" x14ac:dyDescent="0.25">
      <c r="A63" s="114"/>
      <c r="B63" s="115" t="s">
        <v>162</v>
      </c>
      <c r="C63" s="250">
        <v>0</v>
      </c>
      <c r="D63" s="117"/>
      <c r="E63" s="118">
        <v>59560</v>
      </c>
      <c r="F63" s="118">
        <v>8949.5300000000007</v>
      </c>
      <c r="G63" s="118">
        <v>0</v>
      </c>
      <c r="H63" s="113">
        <f>F63/E63*100</f>
        <v>15.026074546675622</v>
      </c>
      <c r="I63" s="26"/>
      <c r="J63" s="351"/>
    </row>
    <row r="64" spans="1:12" s="66" customFormat="1" x14ac:dyDescent="0.25">
      <c r="A64" s="127"/>
      <c r="B64" s="120" t="s">
        <v>273</v>
      </c>
      <c r="C64" s="250">
        <v>0</v>
      </c>
      <c r="D64" s="121"/>
      <c r="E64" s="118"/>
      <c r="F64" s="118">
        <v>0</v>
      </c>
      <c r="G64" s="118">
        <v>0</v>
      </c>
      <c r="H64" s="113"/>
      <c r="J64" s="351"/>
      <c r="L64" s="35"/>
    </row>
    <row r="65" spans="1:11" s="66" customFormat="1" x14ac:dyDescent="0.25">
      <c r="A65" s="127"/>
      <c r="B65" s="123" t="s">
        <v>168</v>
      </c>
      <c r="C65" s="250">
        <v>0</v>
      </c>
      <c r="D65" s="124"/>
      <c r="E65" s="125"/>
      <c r="F65" s="125">
        <v>0</v>
      </c>
      <c r="G65" s="118">
        <v>0</v>
      </c>
      <c r="H65" s="126"/>
      <c r="J65" s="351"/>
    </row>
    <row r="66" spans="1:11" s="66" customFormat="1" ht="26.25" x14ac:dyDescent="0.25">
      <c r="A66" s="127"/>
      <c r="B66" s="123" t="s">
        <v>170</v>
      </c>
      <c r="C66" s="250">
        <v>0</v>
      </c>
      <c r="D66" s="124"/>
      <c r="E66" s="125"/>
      <c r="F66" s="125"/>
      <c r="G66" s="118">
        <v>0</v>
      </c>
      <c r="H66" s="126"/>
      <c r="J66" s="351"/>
    </row>
    <row r="67" spans="1:11" s="66" customFormat="1" x14ac:dyDescent="0.25">
      <c r="A67" s="128"/>
      <c r="B67" s="120" t="s">
        <v>216</v>
      </c>
      <c r="C67" s="250">
        <v>0</v>
      </c>
      <c r="D67" s="121"/>
      <c r="E67" s="118"/>
      <c r="F67" s="118">
        <f>F69+F70</f>
        <v>8949.93</v>
      </c>
      <c r="G67" s="118">
        <v>0</v>
      </c>
      <c r="H67" s="113"/>
      <c r="J67" s="351"/>
      <c r="K67" s="35"/>
    </row>
    <row r="68" spans="1:11" s="66" customFormat="1" ht="26.25" x14ac:dyDescent="0.25">
      <c r="A68" s="127"/>
      <c r="B68" s="123" t="s">
        <v>179</v>
      </c>
      <c r="C68" s="250">
        <v>0</v>
      </c>
      <c r="D68" s="124"/>
      <c r="E68" s="125"/>
      <c r="F68" s="125">
        <v>0</v>
      </c>
      <c r="G68" s="118">
        <v>0</v>
      </c>
      <c r="H68" s="126"/>
      <c r="J68" s="351"/>
    </row>
    <row r="69" spans="1:11" s="66" customFormat="1" x14ac:dyDescent="0.25">
      <c r="A69" s="127"/>
      <c r="B69" s="123" t="s">
        <v>180</v>
      </c>
      <c r="C69" s="250">
        <v>0</v>
      </c>
      <c r="D69" s="124"/>
      <c r="E69" s="125"/>
      <c r="F69" s="156">
        <v>99.93</v>
      </c>
      <c r="G69" s="118">
        <v>0</v>
      </c>
      <c r="H69" s="126"/>
      <c r="J69" s="351"/>
    </row>
    <row r="70" spans="1:11" s="66" customFormat="1" ht="15.75" thickBot="1" x14ac:dyDescent="0.3">
      <c r="A70" s="127"/>
      <c r="B70" s="123" t="s">
        <v>181</v>
      </c>
      <c r="C70" s="250">
        <v>0</v>
      </c>
      <c r="D70" s="124"/>
      <c r="E70" s="125"/>
      <c r="F70" s="125">
        <v>8850</v>
      </c>
      <c r="G70" s="118">
        <v>0</v>
      </c>
      <c r="H70" s="113"/>
      <c r="J70" s="351"/>
    </row>
    <row r="71" spans="1:11" ht="39.75" thickBot="1" x14ac:dyDescent="0.3">
      <c r="A71" s="180" t="s">
        <v>194</v>
      </c>
      <c r="B71" s="181" t="s">
        <v>195</v>
      </c>
      <c r="C71" s="249"/>
      <c r="D71" s="182"/>
      <c r="E71" s="183"/>
      <c r="F71" s="183"/>
      <c r="G71" s="306"/>
      <c r="H71" s="184"/>
    </row>
    <row r="72" spans="1:11" s="201" customFormat="1" ht="15" customHeight="1" x14ac:dyDescent="0.25">
      <c r="A72" s="207">
        <v>57</v>
      </c>
      <c r="B72" s="203" t="s">
        <v>48</v>
      </c>
      <c r="C72" s="250"/>
      <c r="D72" s="205"/>
      <c r="E72" s="208"/>
      <c r="F72" s="208"/>
      <c r="G72" s="208"/>
      <c r="H72" s="208"/>
      <c r="J72" s="352"/>
      <c r="K72" s="237"/>
    </row>
    <row r="73" spans="1:11" x14ac:dyDescent="0.25">
      <c r="A73" s="122"/>
      <c r="B73" s="116" t="s">
        <v>161</v>
      </c>
      <c r="C73" s="118">
        <f>C74+C81</f>
        <v>1171138.74</v>
      </c>
      <c r="D73" s="121"/>
      <c r="E73" s="118">
        <f>E74+E81</f>
        <v>2725189.78</v>
      </c>
      <c r="F73" s="118">
        <f>F74+F81</f>
        <v>1471970.06</v>
      </c>
      <c r="G73" s="118">
        <f>F73/C73*100</f>
        <v>125.68707786064699</v>
      </c>
      <c r="H73" s="113">
        <f>F73/E73*100</f>
        <v>54.013488190903168</v>
      </c>
    </row>
    <row r="74" spans="1:11" x14ac:dyDescent="0.25">
      <c r="A74" s="127"/>
      <c r="B74" s="116" t="s">
        <v>196</v>
      </c>
      <c r="C74" s="118">
        <v>1145223.94</v>
      </c>
      <c r="D74" s="121"/>
      <c r="E74" s="118">
        <f>2244292.29+90390+370308.23-E299</f>
        <v>2671673.38</v>
      </c>
      <c r="F74" s="118">
        <f>F75+F77+F79</f>
        <v>1440181.33</v>
      </c>
      <c r="G74" s="118">
        <f t="shared" ref="G74:G86" si="1">F74/C74*100</f>
        <v>125.75543347443472</v>
      </c>
      <c r="H74" s="113">
        <f>F74/E74*100</f>
        <v>53.905591184203814</v>
      </c>
    </row>
    <row r="75" spans="1:11" x14ac:dyDescent="0.25">
      <c r="A75" s="127"/>
      <c r="B75" s="120" t="s">
        <v>197</v>
      </c>
      <c r="C75" s="118">
        <v>954706.63</v>
      </c>
      <c r="D75" s="121"/>
      <c r="E75" s="118"/>
      <c r="F75" s="118">
        <v>1205542.98</v>
      </c>
      <c r="G75" s="118">
        <f t="shared" si="1"/>
        <v>126.27365748994536</v>
      </c>
      <c r="H75" s="113"/>
    </row>
    <row r="76" spans="1:11" x14ac:dyDescent="0.25">
      <c r="A76" s="127"/>
      <c r="B76" s="123" t="s">
        <v>198</v>
      </c>
      <c r="C76" s="125">
        <v>954706.63</v>
      </c>
      <c r="D76" s="121"/>
      <c r="E76" s="118"/>
      <c r="F76" s="125">
        <v>1205542.98</v>
      </c>
      <c r="G76" s="118">
        <f t="shared" si="1"/>
        <v>126.27365748994536</v>
      </c>
      <c r="H76" s="113"/>
    </row>
    <row r="77" spans="1:11" ht="26.25" x14ac:dyDescent="0.25">
      <c r="A77" s="130"/>
      <c r="B77" s="120" t="s">
        <v>199</v>
      </c>
      <c r="C77" s="118">
        <v>36669.040000000001</v>
      </c>
      <c r="D77" s="121"/>
      <c r="E77" s="118"/>
      <c r="F77" s="118">
        <v>38116.050000000003</v>
      </c>
      <c r="G77" s="118">
        <f t="shared" si="1"/>
        <v>103.94613548650307</v>
      </c>
      <c r="H77" s="113"/>
    </row>
    <row r="78" spans="1:11" ht="26.25" x14ac:dyDescent="0.25">
      <c r="A78" s="130"/>
      <c r="B78" s="123" t="s">
        <v>200</v>
      </c>
      <c r="C78" s="125">
        <v>36669.040000000001</v>
      </c>
      <c r="D78" s="121"/>
      <c r="E78" s="118"/>
      <c r="F78" s="125">
        <v>38116.050000000003</v>
      </c>
      <c r="G78" s="118">
        <f t="shared" si="1"/>
        <v>103.94613548650307</v>
      </c>
      <c r="H78" s="113"/>
    </row>
    <row r="79" spans="1:11" ht="26.25" x14ac:dyDescent="0.25">
      <c r="A79" s="130"/>
      <c r="B79" s="120" t="s">
        <v>201</v>
      </c>
      <c r="C79" s="118">
        <v>153848.26999999999</v>
      </c>
      <c r="D79" s="121"/>
      <c r="E79" s="118"/>
      <c r="F79" s="118">
        <v>196522.3</v>
      </c>
      <c r="G79" s="118">
        <f t="shared" si="1"/>
        <v>127.73773796741426</v>
      </c>
      <c r="H79" s="113"/>
    </row>
    <row r="80" spans="1:11" ht="26.25" x14ac:dyDescent="0.25">
      <c r="A80" s="130"/>
      <c r="B80" s="123" t="s">
        <v>202</v>
      </c>
      <c r="C80" s="125">
        <v>153848.26999999999</v>
      </c>
      <c r="D80" s="121"/>
      <c r="E80" s="118"/>
      <c r="F80" s="125">
        <v>196522.3</v>
      </c>
      <c r="G80" s="118">
        <f t="shared" si="1"/>
        <v>127.73773796741426</v>
      </c>
      <c r="H80" s="113"/>
    </row>
    <row r="81" spans="1:11" x14ac:dyDescent="0.25">
      <c r="A81" s="130"/>
      <c r="B81" s="120" t="s">
        <v>203</v>
      </c>
      <c r="C81" s="118">
        <f>C82+C85</f>
        <v>25914.799999999999</v>
      </c>
      <c r="D81" s="121"/>
      <c r="E81" s="118">
        <f>7488+520+48390-E262-E306</f>
        <v>53516.4</v>
      </c>
      <c r="F81" s="118">
        <f>F85+27792.73</f>
        <v>31788.73</v>
      </c>
      <c r="G81" s="118">
        <f>F81/C81*100</f>
        <v>122.66631422970657</v>
      </c>
      <c r="H81" s="113">
        <f>F81/E81*100</f>
        <v>59.399978324401495</v>
      </c>
    </row>
    <row r="82" spans="1:11" ht="26.25" x14ac:dyDescent="0.25">
      <c r="A82" s="130"/>
      <c r="B82" s="120" t="s">
        <v>204</v>
      </c>
      <c r="C82" s="118">
        <f>C83+C84</f>
        <v>23849.52</v>
      </c>
      <c r="D82" s="121"/>
      <c r="E82" s="118"/>
      <c r="F82" s="118">
        <v>27792.73</v>
      </c>
      <c r="G82" s="118">
        <f t="shared" si="1"/>
        <v>116.53370801592654</v>
      </c>
      <c r="H82" s="113"/>
    </row>
    <row r="83" spans="1:11" x14ac:dyDescent="0.25">
      <c r="A83" s="130"/>
      <c r="B83" s="123" t="s">
        <v>163</v>
      </c>
      <c r="C83" s="131">
        <v>230.57</v>
      </c>
      <c r="D83" s="121"/>
      <c r="E83" s="118"/>
      <c r="F83" s="131">
        <v>0</v>
      </c>
      <c r="G83" s="118">
        <f t="shared" si="1"/>
        <v>0</v>
      </c>
      <c r="H83" s="113"/>
    </row>
    <row r="84" spans="1:11" s="66" customFormat="1" x14ac:dyDescent="0.25">
      <c r="A84" s="130"/>
      <c r="B84" s="123" t="s">
        <v>205</v>
      </c>
      <c r="C84" s="131">
        <v>23618.95</v>
      </c>
      <c r="D84" s="121"/>
      <c r="E84" s="118"/>
      <c r="F84" s="131">
        <v>27792.73</v>
      </c>
      <c r="G84" s="118">
        <f t="shared" si="1"/>
        <v>117.67131900444345</v>
      </c>
      <c r="H84" s="113"/>
      <c r="J84" s="351"/>
    </row>
    <row r="85" spans="1:11" s="66" customFormat="1" x14ac:dyDescent="0.25">
      <c r="A85" s="130"/>
      <c r="B85" s="120" t="s">
        <v>296</v>
      </c>
      <c r="C85" s="118">
        <v>2065.2800000000002</v>
      </c>
      <c r="D85" s="121"/>
      <c r="E85" s="118"/>
      <c r="F85" s="118">
        <v>3996</v>
      </c>
      <c r="G85" s="118">
        <f t="shared" si="1"/>
        <v>193.48466067555003</v>
      </c>
      <c r="H85" s="113"/>
      <c r="J85" s="351"/>
    </row>
    <row r="86" spans="1:11" s="201" customFormat="1" ht="27.75" customHeight="1" thickBot="1" x14ac:dyDescent="0.3">
      <c r="A86" s="130"/>
      <c r="B86" s="159" t="s">
        <v>297</v>
      </c>
      <c r="C86" s="125">
        <v>2065.2800000000002</v>
      </c>
      <c r="D86" s="121"/>
      <c r="E86" s="118"/>
      <c r="F86" s="125">
        <v>3996</v>
      </c>
      <c r="G86" s="118">
        <f t="shared" si="1"/>
        <v>193.48466067555003</v>
      </c>
      <c r="H86" s="113"/>
      <c r="J86" s="352"/>
      <c r="K86" s="237"/>
    </row>
    <row r="87" spans="1:11" ht="41.25" customHeight="1" thickBot="1" x14ac:dyDescent="0.3">
      <c r="A87" s="180" t="s">
        <v>58</v>
      </c>
      <c r="B87" s="181" t="s">
        <v>206</v>
      </c>
      <c r="C87" s="249"/>
      <c r="D87" s="182"/>
      <c r="E87" s="183"/>
      <c r="F87" s="183"/>
      <c r="G87" s="306"/>
      <c r="H87" s="184"/>
      <c r="K87" s="35"/>
    </row>
    <row r="88" spans="1:11" s="201" customFormat="1" x14ac:dyDescent="0.25">
      <c r="A88" s="207">
        <v>31</v>
      </c>
      <c r="B88" s="203" t="s">
        <v>51</v>
      </c>
      <c r="C88" s="250"/>
      <c r="D88" s="205"/>
      <c r="E88" s="208"/>
      <c r="F88" s="208"/>
      <c r="G88" s="208"/>
      <c r="H88" s="208"/>
      <c r="J88" s="352"/>
    </row>
    <row r="89" spans="1:11" x14ac:dyDescent="0.25">
      <c r="A89" s="127"/>
      <c r="B89" s="115" t="s">
        <v>161</v>
      </c>
      <c r="C89" s="255">
        <v>3358.85</v>
      </c>
      <c r="D89" s="121"/>
      <c r="E89" s="118">
        <v>6923</v>
      </c>
      <c r="F89" s="118">
        <f>F90+F97+F120+F123</f>
        <v>2546.6</v>
      </c>
      <c r="G89" s="208">
        <f t="shared" ref="G89:G154" si="2">F89/C89</f>
        <v>0.75817616148384115</v>
      </c>
      <c r="H89" s="113">
        <f>F89/E89*100</f>
        <v>36.784630940343781</v>
      </c>
    </row>
    <row r="90" spans="1:11" x14ac:dyDescent="0.25">
      <c r="A90" s="127"/>
      <c r="B90" s="115" t="s">
        <v>207</v>
      </c>
      <c r="C90" s="255">
        <v>3358.85</v>
      </c>
      <c r="D90" s="121"/>
      <c r="E90" s="118">
        <v>0</v>
      </c>
      <c r="F90" s="118">
        <v>0</v>
      </c>
      <c r="G90" s="208">
        <f t="shared" si="2"/>
        <v>0</v>
      </c>
      <c r="H90" s="113">
        <v>0</v>
      </c>
    </row>
    <row r="91" spans="1:11" x14ac:dyDescent="0.25">
      <c r="A91" s="127"/>
      <c r="B91" s="120" t="s">
        <v>197</v>
      </c>
      <c r="C91" s="247">
        <v>0</v>
      </c>
      <c r="D91" s="121"/>
      <c r="E91" s="118"/>
      <c r="F91" s="118">
        <v>0</v>
      </c>
      <c r="G91" s="208">
        <v>0</v>
      </c>
      <c r="H91" s="113"/>
    </row>
    <row r="92" spans="1:11" x14ac:dyDescent="0.25">
      <c r="A92" s="127"/>
      <c r="B92" s="123" t="s">
        <v>198</v>
      </c>
      <c r="C92" s="247">
        <v>0</v>
      </c>
      <c r="D92" s="121"/>
      <c r="E92" s="118"/>
      <c r="F92" s="125">
        <v>0</v>
      </c>
      <c r="G92" s="208">
        <v>0</v>
      </c>
      <c r="H92" s="113"/>
    </row>
    <row r="93" spans="1:11" ht="26.25" x14ac:dyDescent="0.25">
      <c r="A93" s="130"/>
      <c r="B93" s="120" t="s">
        <v>199</v>
      </c>
      <c r="C93" s="247">
        <v>0</v>
      </c>
      <c r="D93" s="121"/>
      <c r="E93" s="118"/>
      <c r="F93" s="118">
        <v>0</v>
      </c>
      <c r="G93" s="208">
        <v>0</v>
      </c>
      <c r="H93" s="113"/>
    </row>
    <row r="94" spans="1:11" ht="26.25" x14ac:dyDescent="0.25">
      <c r="A94" s="130"/>
      <c r="B94" s="123" t="s">
        <v>200</v>
      </c>
      <c r="C94" s="247">
        <v>0</v>
      </c>
      <c r="D94" s="121"/>
      <c r="E94" s="118"/>
      <c r="F94" s="125">
        <v>0</v>
      </c>
      <c r="G94" s="208">
        <v>0</v>
      </c>
      <c r="H94" s="113"/>
    </row>
    <row r="95" spans="1:11" ht="26.25" x14ac:dyDescent="0.25">
      <c r="A95" s="130"/>
      <c r="B95" s="132" t="s">
        <v>201</v>
      </c>
      <c r="C95" s="247">
        <v>0</v>
      </c>
      <c r="D95" s="133"/>
      <c r="E95" s="118"/>
      <c r="F95" s="134">
        <v>0</v>
      </c>
      <c r="G95" s="208">
        <v>0</v>
      </c>
      <c r="H95" s="113"/>
    </row>
    <row r="96" spans="1:11" ht="26.25" x14ac:dyDescent="0.25">
      <c r="A96" s="136"/>
      <c r="B96" s="137" t="s">
        <v>202</v>
      </c>
      <c r="C96" s="247">
        <v>0</v>
      </c>
      <c r="D96" s="218"/>
      <c r="E96" s="118"/>
      <c r="F96" s="125">
        <v>0</v>
      </c>
      <c r="G96" s="208">
        <v>0</v>
      </c>
      <c r="H96" s="113"/>
    </row>
    <row r="97" spans="1:10" x14ac:dyDescent="0.25">
      <c r="A97" s="138"/>
      <c r="B97" s="139" t="s">
        <v>279</v>
      </c>
      <c r="C97" s="256">
        <v>3358.85</v>
      </c>
      <c r="D97" s="218"/>
      <c r="E97" s="118">
        <v>6923</v>
      </c>
      <c r="F97" s="118">
        <f>F98+F101+F108</f>
        <v>2546.6</v>
      </c>
      <c r="G97" s="208">
        <f t="shared" si="2"/>
        <v>0.75817616148384115</v>
      </c>
      <c r="H97" s="113">
        <f>F97/E97*100</f>
        <v>36.784630940343781</v>
      </c>
    </row>
    <row r="98" spans="1:10" ht="26.25" x14ac:dyDescent="0.25">
      <c r="A98" s="127"/>
      <c r="B98" s="140" t="s">
        <v>208</v>
      </c>
      <c r="C98" s="257">
        <v>0</v>
      </c>
      <c r="D98" s="117"/>
      <c r="E98" s="118"/>
      <c r="F98" s="141">
        <v>0</v>
      </c>
      <c r="G98" s="208">
        <v>0</v>
      </c>
      <c r="H98" s="113"/>
    </row>
    <row r="99" spans="1:10" s="66" customFormat="1" x14ac:dyDescent="0.25">
      <c r="A99" s="127"/>
      <c r="B99" s="189" t="s">
        <v>240</v>
      </c>
      <c r="C99" s="257">
        <v>0</v>
      </c>
      <c r="D99" s="117"/>
      <c r="E99" s="118"/>
      <c r="F99" s="200">
        <v>0</v>
      </c>
      <c r="G99" s="208">
        <v>0</v>
      </c>
      <c r="H99" s="113"/>
      <c r="J99" s="351"/>
    </row>
    <row r="100" spans="1:10" ht="26.25" x14ac:dyDescent="0.25">
      <c r="A100" s="127"/>
      <c r="B100" s="123" t="s">
        <v>209</v>
      </c>
      <c r="C100" s="257">
        <v>0</v>
      </c>
      <c r="D100" s="124"/>
      <c r="E100" s="125"/>
      <c r="F100" s="125">
        <v>0</v>
      </c>
      <c r="G100" s="208">
        <v>0</v>
      </c>
      <c r="H100" s="113"/>
    </row>
    <row r="101" spans="1:10" ht="26.25" x14ac:dyDescent="0.25">
      <c r="A101" s="127"/>
      <c r="B101" s="120" t="s">
        <v>210</v>
      </c>
      <c r="C101" s="257">
        <v>0</v>
      </c>
      <c r="D101" s="121"/>
      <c r="E101" s="118"/>
      <c r="F101" s="118">
        <f>F102+F107</f>
        <v>995.6</v>
      </c>
      <c r="G101" s="208">
        <v>0</v>
      </c>
      <c r="H101" s="113"/>
    </row>
    <row r="102" spans="1:10" x14ac:dyDescent="0.25">
      <c r="A102" s="127"/>
      <c r="B102" s="123" t="s">
        <v>167</v>
      </c>
      <c r="C102" s="257">
        <v>0</v>
      </c>
      <c r="D102" s="124"/>
      <c r="E102" s="125"/>
      <c r="F102" s="125">
        <v>437.6</v>
      </c>
      <c r="G102" s="208">
        <v>0</v>
      </c>
      <c r="H102" s="113"/>
    </row>
    <row r="103" spans="1:10" x14ac:dyDescent="0.25">
      <c r="A103" s="127"/>
      <c r="B103" s="123" t="s">
        <v>211</v>
      </c>
      <c r="C103" s="257">
        <v>0</v>
      </c>
      <c r="D103" s="124"/>
      <c r="E103" s="125"/>
      <c r="F103" s="125">
        <v>0</v>
      </c>
      <c r="G103" s="208">
        <v>0</v>
      </c>
      <c r="H103" s="113"/>
    </row>
    <row r="104" spans="1:10" x14ac:dyDescent="0.25">
      <c r="A104" s="127"/>
      <c r="B104" s="123" t="s">
        <v>212</v>
      </c>
      <c r="C104" s="257">
        <v>0</v>
      </c>
      <c r="D104" s="124"/>
      <c r="E104" s="125"/>
      <c r="F104" s="125">
        <v>0</v>
      </c>
      <c r="G104" s="208">
        <v>0</v>
      </c>
      <c r="H104" s="113"/>
    </row>
    <row r="105" spans="1:10" ht="26.25" x14ac:dyDescent="0.25">
      <c r="A105" s="127"/>
      <c r="B105" s="123" t="s">
        <v>213</v>
      </c>
      <c r="C105" s="257">
        <v>0</v>
      </c>
      <c r="D105" s="124"/>
      <c r="E105" s="125"/>
      <c r="F105" s="125">
        <v>0</v>
      </c>
      <c r="G105" s="208">
        <v>0</v>
      </c>
      <c r="H105" s="113"/>
    </row>
    <row r="106" spans="1:10" x14ac:dyDescent="0.25">
      <c r="A106" s="127"/>
      <c r="B106" s="123" t="s">
        <v>214</v>
      </c>
      <c r="C106" s="257">
        <v>0</v>
      </c>
      <c r="D106" s="124"/>
      <c r="E106" s="125"/>
      <c r="F106" s="125">
        <v>0</v>
      </c>
      <c r="G106" s="208">
        <v>0</v>
      </c>
      <c r="H106" s="113"/>
    </row>
    <row r="107" spans="1:10" x14ac:dyDescent="0.25">
      <c r="A107" s="127"/>
      <c r="B107" s="123" t="s">
        <v>215</v>
      </c>
      <c r="C107" s="257">
        <v>0</v>
      </c>
      <c r="D107" s="124"/>
      <c r="E107" s="125"/>
      <c r="F107" s="125">
        <v>558</v>
      </c>
      <c r="G107" s="208">
        <v>0</v>
      </c>
      <c r="H107" s="113"/>
    </row>
    <row r="108" spans="1:10" x14ac:dyDescent="0.25">
      <c r="A108" s="127"/>
      <c r="B108" s="120" t="s">
        <v>216</v>
      </c>
      <c r="C108" s="247">
        <v>2461.27</v>
      </c>
      <c r="D108" s="121"/>
      <c r="E108" s="118"/>
      <c r="F108" s="118">
        <v>1551</v>
      </c>
      <c r="G108" s="208">
        <f t="shared" si="2"/>
        <v>0.63016247709515816</v>
      </c>
      <c r="H108" s="113"/>
    </row>
    <row r="109" spans="1:10" ht="26.25" x14ac:dyDescent="0.25">
      <c r="A109" s="127"/>
      <c r="B109" s="123" t="s">
        <v>217</v>
      </c>
      <c r="C109" s="251">
        <v>2300</v>
      </c>
      <c r="D109" s="124"/>
      <c r="E109" s="125"/>
      <c r="F109" s="125">
        <v>0</v>
      </c>
      <c r="G109" s="208">
        <f t="shared" si="2"/>
        <v>0</v>
      </c>
      <c r="H109" s="113"/>
    </row>
    <row r="110" spans="1:10" ht="26.25" x14ac:dyDescent="0.25">
      <c r="A110" s="127"/>
      <c r="B110" s="123" t="s">
        <v>218</v>
      </c>
      <c r="C110" s="251">
        <v>0</v>
      </c>
      <c r="D110" s="124"/>
      <c r="E110" s="125"/>
      <c r="F110" s="125">
        <v>1551</v>
      </c>
      <c r="G110" s="208">
        <v>0</v>
      </c>
      <c r="H110" s="113"/>
    </row>
    <row r="111" spans="1:10" x14ac:dyDescent="0.25">
      <c r="A111" s="127"/>
      <c r="B111" s="123" t="s">
        <v>176</v>
      </c>
      <c r="C111" s="251">
        <v>0</v>
      </c>
      <c r="D111" s="124"/>
      <c r="E111" s="125"/>
      <c r="F111" s="125">
        <v>0</v>
      </c>
      <c r="G111" s="208">
        <v>0</v>
      </c>
      <c r="H111" s="113"/>
    </row>
    <row r="112" spans="1:10" ht="26.25" x14ac:dyDescent="0.25">
      <c r="A112" s="127"/>
      <c r="B112" s="123" t="s">
        <v>179</v>
      </c>
      <c r="C112" s="251">
        <v>161.27000000000001</v>
      </c>
      <c r="D112" s="124"/>
      <c r="E112" s="125"/>
      <c r="F112" s="125">
        <v>0</v>
      </c>
      <c r="G112" s="208">
        <f t="shared" si="2"/>
        <v>0</v>
      </c>
      <c r="H112" s="113"/>
    </row>
    <row r="113" spans="1:10" x14ac:dyDescent="0.25">
      <c r="A113" s="127"/>
      <c r="B113" s="123" t="s">
        <v>180</v>
      </c>
      <c r="C113" s="251">
        <v>0</v>
      </c>
      <c r="D113" s="124"/>
      <c r="E113" s="125"/>
      <c r="F113" s="125">
        <v>0</v>
      </c>
      <c r="G113" s="208">
        <v>0</v>
      </c>
      <c r="H113" s="113"/>
    </row>
    <row r="114" spans="1:10" x14ac:dyDescent="0.25">
      <c r="A114" s="127"/>
      <c r="B114" s="123" t="s">
        <v>181</v>
      </c>
      <c r="C114" s="251">
        <v>0</v>
      </c>
      <c r="D114" s="124"/>
      <c r="E114" s="125"/>
      <c r="F114" s="125">
        <v>0</v>
      </c>
      <c r="G114" s="208">
        <v>0</v>
      </c>
      <c r="H114" s="113"/>
    </row>
    <row r="115" spans="1:10" ht="26.25" x14ac:dyDescent="0.25">
      <c r="A115" s="127"/>
      <c r="B115" s="120" t="s">
        <v>219</v>
      </c>
      <c r="C115" s="247">
        <v>897.58</v>
      </c>
      <c r="D115" s="121"/>
      <c r="E115" s="118"/>
      <c r="F115" s="118">
        <v>0</v>
      </c>
      <c r="G115" s="208">
        <f t="shared" si="2"/>
        <v>0</v>
      </c>
      <c r="H115" s="113"/>
    </row>
    <row r="116" spans="1:10" s="66" customFormat="1" ht="26.25" customHeight="1" x14ac:dyDescent="0.25">
      <c r="A116" s="127"/>
      <c r="B116" s="123" t="s">
        <v>325</v>
      </c>
      <c r="C116" s="251">
        <v>0</v>
      </c>
      <c r="D116" s="121"/>
      <c r="E116" s="118"/>
      <c r="F116" s="125">
        <v>0</v>
      </c>
      <c r="G116" s="208">
        <v>0</v>
      </c>
      <c r="H116" s="113"/>
      <c r="J116" s="351"/>
    </row>
    <row r="117" spans="1:10" x14ac:dyDescent="0.25">
      <c r="A117" s="127"/>
      <c r="B117" s="123" t="s">
        <v>220</v>
      </c>
      <c r="C117" s="251">
        <v>0</v>
      </c>
      <c r="D117" s="124"/>
      <c r="E117" s="125"/>
      <c r="F117" s="125">
        <v>0</v>
      </c>
      <c r="G117" s="208">
        <v>0</v>
      </c>
      <c r="H117" s="113"/>
    </row>
    <row r="118" spans="1:10" s="66" customFormat="1" x14ac:dyDescent="0.25">
      <c r="A118" s="127"/>
      <c r="B118" s="123" t="s">
        <v>267</v>
      </c>
      <c r="C118" s="251">
        <v>199.08</v>
      </c>
      <c r="D118" s="124"/>
      <c r="E118" s="125"/>
      <c r="F118" s="125">
        <v>0</v>
      </c>
      <c r="G118" s="208">
        <f t="shared" si="2"/>
        <v>0</v>
      </c>
      <c r="H118" s="113"/>
      <c r="J118" s="351"/>
    </row>
    <row r="119" spans="1:10" ht="26.25" x14ac:dyDescent="0.25">
      <c r="A119" s="127"/>
      <c r="B119" s="123" t="s">
        <v>221</v>
      </c>
      <c r="C119" s="251">
        <v>698.5</v>
      </c>
      <c r="D119" s="124"/>
      <c r="E119" s="125"/>
      <c r="F119" s="125">
        <v>0</v>
      </c>
      <c r="G119" s="208">
        <v>0</v>
      </c>
      <c r="H119" s="113"/>
    </row>
    <row r="120" spans="1:10" ht="26.25" x14ac:dyDescent="0.25">
      <c r="A120" s="127"/>
      <c r="B120" s="120" t="s">
        <v>222</v>
      </c>
      <c r="C120" s="247">
        <v>0</v>
      </c>
      <c r="D120" s="121"/>
      <c r="E120" s="118"/>
      <c r="F120" s="118">
        <v>0</v>
      </c>
      <c r="G120" s="208">
        <v>0</v>
      </c>
      <c r="H120" s="113">
        <v>0</v>
      </c>
    </row>
    <row r="121" spans="1:10" s="66" customFormat="1" ht="26.25" x14ac:dyDescent="0.25">
      <c r="A121" s="127"/>
      <c r="B121" s="123" t="s">
        <v>188</v>
      </c>
      <c r="C121" s="247">
        <v>0</v>
      </c>
      <c r="D121" s="121"/>
      <c r="E121" s="118"/>
      <c r="F121" s="118">
        <v>0</v>
      </c>
      <c r="G121" s="208">
        <v>0</v>
      </c>
      <c r="H121" s="113"/>
      <c r="J121" s="351"/>
    </row>
    <row r="122" spans="1:10" x14ac:dyDescent="0.25">
      <c r="A122" s="127"/>
      <c r="B122" s="123" t="s">
        <v>223</v>
      </c>
      <c r="C122" s="247">
        <v>0</v>
      </c>
      <c r="D122" s="124"/>
      <c r="E122" s="125"/>
      <c r="F122" s="118">
        <v>0</v>
      </c>
      <c r="G122" s="208">
        <v>0</v>
      </c>
      <c r="H122" s="113"/>
    </row>
    <row r="123" spans="1:10" ht="26.25" x14ac:dyDescent="0.25">
      <c r="A123" s="127"/>
      <c r="B123" s="120" t="s">
        <v>224</v>
      </c>
      <c r="C123" s="247">
        <v>0</v>
      </c>
      <c r="D123" s="121"/>
      <c r="E123" s="118"/>
      <c r="F123" s="118">
        <v>0</v>
      </c>
      <c r="G123" s="208">
        <v>0</v>
      </c>
      <c r="H123" s="113">
        <v>0</v>
      </c>
    </row>
    <row r="124" spans="1:10" ht="26.25" x14ac:dyDescent="0.25">
      <c r="A124" s="128"/>
      <c r="B124" s="123" t="s">
        <v>225</v>
      </c>
      <c r="C124" s="247">
        <v>0</v>
      </c>
      <c r="D124" s="121"/>
      <c r="E124" s="118"/>
      <c r="F124" s="118">
        <v>0</v>
      </c>
      <c r="G124" s="208">
        <v>0</v>
      </c>
      <c r="H124" s="113"/>
    </row>
    <row r="125" spans="1:10" s="201" customFormat="1" x14ac:dyDescent="0.25">
      <c r="A125" s="209">
        <v>41</v>
      </c>
      <c r="B125" s="204" t="s">
        <v>53</v>
      </c>
      <c r="C125" s="246">
        <v>0</v>
      </c>
      <c r="D125" s="121"/>
      <c r="E125" s="118">
        <v>0</v>
      </c>
      <c r="F125" s="118">
        <v>0</v>
      </c>
      <c r="G125" s="208">
        <v>0</v>
      </c>
      <c r="H125" s="113"/>
      <c r="J125" s="352"/>
    </row>
    <row r="126" spans="1:10" x14ac:dyDescent="0.25">
      <c r="A126" s="142"/>
      <c r="B126" s="120" t="s">
        <v>161</v>
      </c>
      <c r="C126" s="247">
        <v>0</v>
      </c>
      <c r="D126" s="121"/>
      <c r="E126" s="118">
        <v>0</v>
      </c>
      <c r="F126" s="118">
        <v>0</v>
      </c>
      <c r="G126" s="208">
        <v>0</v>
      </c>
      <c r="H126" s="113">
        <v>0</v>
      </c>
    </row>
    <row r="127" spans="1:10" x14ac:dyDescent="0.25">
      <c r="A127" s="142"/>
      <c r="B127" s="120" t="s">
        <v>279</v>
      </c>
      <c r="C127" s="247">
        <v>0</v>
      </c>
      <c r="D127" s="121"/>
      <c r="E127" s="118">
        <v>0</v>
      </c>
      <c r="F127" s="118">
        <v>0</v>
      </c>
      <c r="G127" s="208">
        <v>0</v>
      </c>
      <c r="H127" s="113">
        <v>0</v>
      </c>
    </row>
    <row r="128" spans="1:10" x14ac:dyDescent="0.25">
      <c r="A128" s="143"/>
      <c r="B128" s="123" t="s">
        <v>181</v>
      </c>
      <c r="C128" s="251">
        <v>0</v>
      </c>
      <c r="D128" s="124"/>
      <c r="E128" s="125">
        <v>0</v>
      </c>
      <c r="F128" s="125">
        <v>0</v>
      </c>
      <c r="G128" s="208">
        <v>0</v>
      </c>
      <c r="H128" s="113"/>
    </row>
    <row r="129" spans="1:10" ht="26.25" x14ac:dyDescent="0.25">
      <c r="A129" s="142"/>
      <c r="B129" s="120" t="s">
        <v>226</v>
      </c>
      <c r="C129" s="247">
        <v>0</v>
      </c>
      <c r="D129" s="121"/>
      <c r="E129" s="118">
        <v>0</v>
      </c>
      <c r="F129" s="118">
        <v>0</v>
      </c>
      <c r="G129" s="208">
        <v>0</v>
      </c>
      <c r="H129" s="113">
        <v>0</v>
      </c>
    </row>
    <row r="130" spans="1:10" ht="26.25" x14ac:dyDescent="0.25">
      <c r="A130" s="142"/>
      <c r="B130" s="123" t="s">
        <v>264</v>
      </c>
      <c r="C130" s="247">
        <v>0</v>
      </c>
      <c r="D130" s="121"/>
      <c r="E130" s="118">
        <v>0</v>
      </c>
      <c r="F130" s="118">
        <v>0</v>
      </c>
      <c r="G130" s="208">
        <v>0</v>
      </c>
      <c r="H130" s="113"/>
    </row>
    <row r="131" spans="1:10" s="201" customFormat="1" x14ac:dyDescent="0.25">
      <c r="A131" s="209">
        <v>57</v>
      </c>
      <c r="B131" s="204" t="s">
        <v>49</v>
      </c>
      <c r="C131" s="246"/>
      <c r="D131" s="121"/>
      <c r="E131" s="118"/>
      <c r="F131" s="118"/>
      <c r="G131" s="208"/>
      <c r="H131" s="113"/>
      <c r="J131" s="352"/>
    </row>
    <row r="132" spans="1:10" x14ac:dyDescent="0.25">
      <c r="A132" s="130"/>
      <c r="B132" s="144" t="s">
        <v>161</v>
      </c>
      <c r="C132" s="258">
        <v>106871.73</v>
      </c>
      <c r="D132" s="121"/>
      <c r="E132" s="118">
        <f>E133+E148+E152+E156</f>
        <v>222154.83000000002</v>
      </c>
      <c r="F132" s="118">
        <f>F133+F152+F156</f>
        <v>95639.11</v>
      </c>
      <c r="G132" s="208">
        <f t="shared" si="2"/>
        <v>0.89489624618222241</v>
      </c>
      <c r="H132" s="113">
        <f>F132/E132*100</f>
        <v>43.0506552569665</v>
      </c>
    </row>
    <row r="133" spans="1:10" x14ac:dyDescent="0.25">
      <c r="A133" s="127"/>
      <c r="B133" s="145" t="s">
        <v>203</v>
      </c>
      <c r="C133" s="256">
        <v>104740.98</v>
      </c>
      <c r="D133" s="121"/>
      <c r="E133" s="118">
        <f>1622-91.8+176890+885.37+880.76+600</f>
        <v>180786.33000000002</v>
      </c>
      <c r="F133" s="118">
        <f>F134+F142</f>
        <v>91769.81</v>
      </c>
      <c r="G133" s="208">
        <f t="shared" si="2"/>
        <v>0.87615955092266662</v>
      </c>
      <c r="H133" s="113">
        <f>F133/E133*100</f>
        <v>50.761476268697969</v>
      </c>
    </row>
    <row r="134" spans="1:10" ht="26.25" x14ac:dyDescent="0.25">
      <c r="A134" s="127"/>
      <c r="B134" s="145" t="s">
        <v>227</v>
      </c>
      <c r="C134" s="256">
        <v>156</v>
      </c>
      <c r="D134" s="121"/>
      <c r="E134" s="118"/>
      <c r="F134" s="118">
        <f>F141+F135</f>
        <v>89937.37</v>
      </c>
      <c r="G134" s="208">
        <f t="shared" si="2"/>
        <v>576.52160256410252</v>
      </c>
      <c r="H134" s="113"/>
    </row>
    <row r="135" spans="1:10" x14ac:dyDescent="0.25">
      <c r="A135" s="146"/>
      <c r="B135" s="170" t="s">
        <v>167</v>
      </c>
      <c r="C135" s="267">
        <v>74.75</v>
      </c>
      <c r="D135" s="121"/>
      <c r="E135" s="118"/>
      <c r="F135" s="125">
        <f>2240.21+21.26</f>
        <v>2261.4700000000003</v>
      </c>
      <c r="G135" s="208">
        <f t="shared" si="2"/>
        <v>30.25377926421405</v>
      </c>
      <c r="H135" s="113"/>
    </row>
    <row r="136" spans="1:10" s="66" customFormat="1" x14ac:dyDescent="0.25">
      <c r="A136" s="146"/>
      <c r="B136" s="170" t="s">
        <v>242</v>
      </c>
      <c r="C136" s="267">
        <v>81.25</v>
      </c>
      <c r="D136" s="121"/>
      <c r="E136" s="118"/>
      <c r="F136" s="125">
        <v>0</v>
      </c>
      <c r="G136" s="208">
        <v>0</v>
      </c>
      <c r="H136" s="113"/>
      <c r="J136" s="351"/>
    </row>
    <row r="137" spans="1:10" x14ac:dyDescent="0.25">
      <c r="A137" s="127"/>
      <c r="B137" s="171" t="s">
        <v>228</v>
      </c>
      <c r="C137" s="256">
        <v>101782.29</v>
      </c>
      <c r="D137" s="121"/>
      <c r="E137" s="118"/>
      <c r="F137" s="118">
        <v>0</v>
      </c>
      <c r="G137" s="208">
        <f t="shared" si="2"/>
        <v>0</v>
      </c>
      <c r="H137" s="113"/>
    </row>
    <row r="138" spans="1:10" ht="26.25" x14ac:dyDescent="0.25">
      <c r="A138" s="127"/>
      <c r="B138" s="170" t="s">
        <v>173</v>
      </c>
      <c r="C138" s="267">
        <v>120</v>
      </c>
      <c r="D138" s="121"/>
      <c r="E138" s="118"/>
      <c r="F138" s="125">
        <v>0</v>
      </c>
      <c r="G138" s="208">
        <f t="shared" si="2"/>
        <v>0</v>
      </c>
      <c r="H138" s="113"/>
    </row>
    <row r="139" spans="1:10" x14ac:dyDescent="0.25">
      <c r="A139" s="122"/>
      <c r="B139" s="170" t="s">
        <v>178</v>
      </c>
      <c r="C139" s="267">
        <v>0</v>
      </c>
      <c r="D139" s="121"/>
      <c r="E139" s="118"/>
      <c r="F139" s="125">
        <v>0</v>
      </c>
      <c r="G139" s="208">
        <v>0</v>
      </c>
      <c r="H139" s="113"/>
    </row>
    <row r="140" spans="1:10" ht="26.25" x14ac:dyDescent="0.25">
      <c r="A140" s="122"/>
      <c r="B140" s="170" t="s">
        <v>229</v>
      </c>
      <c r="C140" s="267">
        <v>0</v>
      </c>
      <c r="D140" s="121"/>
      <c r="E140" s="118"/>
      <c r="F140" s="125">
        <v>0</v>
      </c>
      <c r="G140" s="208">
        <v>0</v>
      </c>
      <c r="H140" s="113"/>
    </row>
    <row r="141" spans="1:10" x14ac:dyDescent="0.25">
      <c r="A141" s="122"/>
      <c r="B141" s="170" t="s">
        <v>230</v>
      </c>
      <c r="C141" s="267">
        <v>101662.29</v>
      </c>
      <c r="D141" s="121"/>
      <c r="E141" s="118"/>
      <c r="F141" s="125">
        <v>87675.9</v>
      </c>
      <c r="G141" s="208">
        <v>0</v>
      </c>
      <c r="H141" s="113"/>
    </row>
    <row r="142" spans="1:10" ht="26.25" x14ac:dyDescent="0.25">
      <c r="A142" s="122"/>
      <c r="B142" s="171" t="s">
        <v>231</v>
      </c>
      <c r="C142" s="256">
        <v>2802.69</v>
      </c>
      <c r="D142" s="121"/>
      <c r="E142" s="118"/>
      <c r="F142" s="118">
        <f>F143+F144+F146+F147+F145</f>
        <v>1832.44</v>
      </c>
      <c r="G142" s="208">
        <f t="shared" si="2"/>
        <v>0.65381472799346341</v>
      </c>
      <c r="H142" s="113"/>
    </row>
    <row r="143" spans="1:10" s="66" customFormat="1" ht="26.25" x14ac:dyDescent="0.25">
      <c r="A143" s="122"/>
      <c r="B143" s="170" t="s">
        <v>304</v>
      </c>
      <c r="C143" s="256">
        <v>965.99</v>
      </c>
      <c r="D143" s="121"/>
      <c r="E143" s="118"/>
      <c r="F143" s="125">
        <v>885.37</v>
      </c>
      <c r="G143" s="208">
        <v>0</v>
      </c>
      <c r="H143" s="113"/>
      <c r="J143" s="351"/>
    </row>
    <row r="144" spans="1:10" x14ac:dyDescent="0.25">
      <c r="A144" s="122"/>
      <c r="B144" s="170" t="s">
        <v>232</v>
      </c>
      <c r="C144" s="267">
        <v>1591.19</v>
      </c>
      <c r="D144" s="121"/>
      <c r="E144" s="118"/>
      <c r="F144" s="125">
        <v>668.4</v>
      </c>
      <c r="G144" s="208">
        <v>0</v>
      </c>
      <c r="H144" s="113"/>
    </row>
    <row r="145" spans="1:10" x14ac:dyDescent="0.25">
      <c r="A145" s="122"/>
      <c r="B145" s="170" t="s">
        <v>267</v>
      </c>
      <c r="C145" s="267">
        <v>245.51</v>
      </c>
      <c r="D145" s="121"/>
      <c r="E145" s="118"/>
      <c r="F145" s="125">
        <v>278.67</v>
      </c>
      <c r="G145" s="208">
        <v>0</v>
      </c>
      <c r="H145" s="113"/>
    </row>
    <row r="146" spans="1:10" s="66" customFormat="1" ht="26.25" x14ac:dyDescent="0.25">
      <c r="A146" s="122"/>
      <c r="B146" s="170" t="s">
        <v>306</v>
      </c>
      <c r="C146" s="267">
        <v>0</v>
      </c>
      <c r="D146" s="121"/>
      <c r="E146" s="118"/>
      <c r="F146" s="125">
        <v>0</v>
      </c>
      <c r="G146" s="208">
        <v>0</v>
      </c>
      <c r="H146" s="113"/>
      <c r="J146" s="351"/>
    </row>
    <row r="147" spans="1:10" ht="26.25" x14ac:dyDescent="0.25">
      <c r="A147" s="122"/>
      <c r="B147" s="170" t="s">
        <v>233</v>
      </c>
      <c r="C147" s="267">
        <v>0</v>
      </c>
      <c r="D147" s="121"/>
      <c r="E147" s="118"/>
      <c r="F147" s="125">
        <v>0</v>
      </c>
      <c r="G147" s="208">
        <v>0</v>
      </c>
      <c r="H147" s="113"/>
    </row>
    <row r="148" spans="1:10" x14ac:dyDescent="0.25">
      <c r="A148" s="129"/>
      <c r="B148" s="172" t="s">
        <v>187</v>
      </c>
      <c r="C148" s="256">
        <v>0</v>
      </c>
      <c r="D148" s="121"/>
      <c r="E148" s="118">
        <v>0</v>
      </c>
      <c r="F148" s="118">
        <v>0</v>
      </c>
      <c r="G148" s="208">
        <v>0</v>
      </c>
      <c r="H148" s="113">
        <v>0</v>
      </c>
    </row>
    <row r="149" spans="1:10" ht="18" customHeight="1" x14ac:dyDescent="0.25">
      <c r="A149" s="127"/>
      <c r="B149" s="173" t="s">
        <v>263</v>
      </c>
      <c r="C149" s="256">
        <v>0</v>
      </c>
      <c r="D149" s="121"/>
      <c r="E149" s="118"/>
      <c r="F149" s="125"/>
      <c r="G149" s="208">
        <v>0</v>
      </c>
      <c r="H149" s="113"/>
    </row>
    <row r="150" spans="1:10" ht="26.25" x14ac:dyDescent="0.25">
      <c r="A150" s="127"/>
      <c r="B150" s="173" t="s">
        <v>188</v>
      </c>
      <c r="C150" s="256">
        <v>0</v>
      </c>
      <c r="D150" s="124"/>
      <c r="E150" s="125"/>
      <c r="F150" s="125"/>
      <c r="G150" s="208">
        <v>0</v>
      </c>
      <c r="H150" s="126"/>
    </row>
    <row r="151" spans="1:10" x14ac:dyDescent="0.25">
      <c r="A151" s="127"/>
      <c r="B151" s="173" t="s">
        <v>189</v>
      </c>
      <c r="C151" s="256">
        <v>0</v>
      </c>
      <c r="D151" s="124"/>
      <c r="E151" s="125"/>
      <c r="F151" s="125"/>
      <c r="G151" s="208">
        <v>0</v>
      </c>
      <c r="H151" s="126"/>
    </row>
    <row r="152" spans="1:10" ht="26.25" x14ac:dyDescent="0.25">
      <c r="A152" s="122"/>
      <c r="B152" s="171" t="s">
        <v>234</v>
      </c>
      <c r="C152" s="256">
        <v>2130.75</v>
      </c>
      <c r="D152" s="121"/>
      <c r="E152" s="118">
        <f>35000+4600</f>
        <v>39600</v>
      </c>
      <c r="F152" s="118">
        <v>2100.8000000000002</v>
      </c>
      <c r="G152" s="208">
        <f t="shared" si="2"/>
        <v>0.98594391646133994</v>
      </c>
      <c r="H152" s="113">
        <f>F152/E152*100</f>
        <v>5.3050505050505059</v>
      </c>
    </row>
    <row r="153" spans="1:10" ht="26.25" x14ac:dyDescent="0.25">
      <c r="A153" s="127"/>
      <c r="B153" s="171" t="s">
        <v>235</v>
      </c>
      <c r="C153" s="256">
        <v>2130.75</v>
      </c>
      <c r="D153" s="121"/>
      <c r="E153" s="118">
        <v>0</v>
      </c>
      <c r="F153" s="118">
        <v>2100.8000000000002</v>
      </c>
      <c r="G153" s="208">
        <f t="shared" si="2"/>
        <v>0.98594391646133994</v>
      </c>
      <c r="H153" s="113"/>
    </row>
    <row r="154" spans="1:10" ht="26.25" x14ac:dyDescent="0.25">
      <c r="A154" s="127"/>
      <c r="B154" s="170" t="s">
        <v>236</v>
      </c>
      <c r="C154" s="256">
        <v>2130.75</v>
      </c>
      <c r="D154" s="121"/>
      <c r="E154" s="118"/>
      <c r="F154" s="125">
        <v>2100.8000000000002</v>
      </c>
      <c r="G154" s="208">
        <f t="shared" si="2"/>
        <v>0.98594391646133994</v>
      </c>
      <c r="H154" s="113"/>
    </row>
    <row r="155" spans="1:10" ht="26.25" x14ac:dyDescent="0.25">
      <c r="A155" s="127"/>
      <c r="B155" s="170" t="s">
        <v>237</v>
      </c>
      <c r="C155" s="267">
        <v>0</v>
      </c>
      <c r="D155" s="121"/>
      <c r="E155" s="118"/>
      <c r="F155" s="118"/>
      <c r="G155" s="208">
        <v>0</v>
      </c>
      <c r="H155" s="113"/>
    </row>
    <row r="156" spans="1:10" s="66" customFormat="1" ht="23.25" customHeight="1" x14ac:dyDescent="0.25">
      <c r="A156" s="164"/>
      <c r="B156" s="139" t="s">
        <v>311</v>
      </c>
      <c r="C156" s="336">
        <v>0</v>
      </c>
      <c r="D156" s="133"/>
      <c r="E156" s="134">
        <v>1768.5</v>
      </c>
      <c r="F156" s="134">
        <v>1768.5</v>
      </c>
      <c r="G156" s="208">
        <v>0</v>
      </c>
      <c r="H156" s="113">
        <f>F156/E156*100</f>
        <v>100</v>
      </c>
      <c r="J156" s="351"/>
    </row>
    <row r="157" spans="1:10" s="66" customFormat="1" x14ac:dyDescent="0.25">
      <c r="A157" s="127"/>
      <c r="B157" s="139" t="s">
        <v>312</v>
      </c>
      <c r="C157" s="267">
        <v>0</v>
      </c>
      <c r="D157" s="118"/>
      <c r="E157" s="118"/>
      <c r="F157" s="118">
        <v>1768.5</v>
      </c>
      <c r="G157" s="208">
        <v>0</v>
      </c>
      <c r="H157" s="113"/>
      <c r="J157" s="351"/>
    </row>
    <row r="158" spans="1:10" s="66" customFormat="1" ht="26.25" x14ac:dyDescent="0.25">
      <c r="A158" s="127"/>
      <c r="B158" s="167" t="s">
        <v>313</v>
      </c>
      <c r="C158" s="267">
        <v>0</v>
      </c>
      <c r="D158" s="118"/>
      <c r="E158" s="118"/>
      <c r="F158" s="125">
        <v>1768.5</v>
      </c>
      <c r="G158" s="208">
        <v>0</v>
      </c>
      <c r="H158" s="113"/>
      <c r="J158" s="351"/>
    </row>
    <row r="159" spans="1:10" s="201" customFormat="1" x14ac:dyDescent="0.25">
      <c r="A159" s="211">
        <v>6103</v>
      </c>
      <c r="B159" s="115" t="s">
        <v>56</v>
      </c>
      <c r="C159" s="255"/>
      <c r="D159" s="117"/>
      <c r="E159" s="141"/>
      <c r="F159" s="141"/>
      <c r="G159" s="208"/>
      <c r="H159" s="113"/>
      <c r="J159" s="352"/>
    </row>
    <row r="160" spans="1:10" x14ac:dyDescent="0.25">
      <c r="A160" s="142"/>
      <c r="B160" s="120" t="s">
        <v>238</v>
      </c>
      <c r="C160" s="247">
        <v>356.34</v>
      </c>
      <c r="D160" s="121"/>
      <c r="E160" s="118">
        <v>80</v>
      </c>
      <c r="F160" s="118">
        <v>24.53</v>
      </c>
      <c r="G160" s="118">
        <f>F160/C160*100</f>
        <v>6.8838749508895996</v>
      </c>
      <c r="H160" s="113">
        <f>F160/E160*100</f>
        <v>30.662500000000005</v>
      </c>
    </row>
    <row r="161" spans="1:10" x14ac:dyDescent="0.25">
      <c r="A161" s="142"/>
      <c r="B161" s="120" t="s">
        <v>203</v>
      </c>
      <c r="C161" s="247">
        <v>40</v>
      </c>
      <c r="D161" s="121"/>
      <c r="E161" s="118">
        <v>80</v>
      </c>
      <c r="F161" s="118">
        <v>24.53</v>
      </c>
      <c r="G161" s="118">
        <f t="shared" ref="G161:G169" si="3">F161/C161*100</f>
        <v>61.32500000000001</v>
      </c>
      <c r="H161" s="113">
        <f>F161/E161*100</f>
        <v>30.662500000000005</v>
      </c>
    </row>
    <row r="162" spans="1:10" ht="26.25" x14ac:dyDescent="0.25">
      <c r="A162" s="122"/>
      <c r="B162" s="120" t="s">
        <v>239</v>
      </c>
      <c r="C162" s="247">
        <v>40</v>
      </c>
      <c r="D162" s="121"/>
      <c r="E162" s="118"/>
      <c r="F162" s="118">
        <v>0</v>
      </c>
      <c r="G162" s="118">
        <f t="shared" si="3"/>
        <v>0</v>
      </c>
      <c r="H162" s="113"/>
    </row>
    <row r="163" spans="1:10" x14ac:dyDescent="0.25">
      <c r="A163" s="122"/>
      <c r="B163" s="123" t="s">
        <v>240</v>
      </c>
      <c r="C163" s="251">
        <v>66.34</v>
      </c>
      <c r="D163" s="121"/>
      <c r="E163" s="118"/>
      <c r="F163" s="125">
        <v>0</v>
      </c>
      <c r="G163" s="118">
        <f t="shared" si="3"/>
        <v>0</v>
      </c>
      <c r="H163" s="113"/>
    </row>
    <row r="164" spans="1:10" ht="26.25" x14ac:dyDescent="0.25">
      <c r="A164" s="122"/>
      <c r="B164" s="120" t="s">
        <v>227</v>
      </c>
      <c r="C164" s="247">
        <v>66.34</v>
      </c>
      <c r="D164" s="121"/>
      <c r="E164" s="118"/>
      <c r="F164" s="118">
        <v>24.53</v>
      </c>
      <c r="G164" s="118">
        <v>0</v>
      </c>
      <c r="H164" s="113"/>
    </row>
    <row r="165" spans="1:10" x14ac:dyDescent="0.25">
      <c r="A165" s="146"/>
      <c r="B165" s="123" t="s">
        <v>241</v>
      </c>
      <c r="C165" s="252">
        <v>0</v>
      </c>
      <c r="D165" s="121"/>
      <c r="E165" s="118"/>
      <c r="F165" s="125">
        <v>24.53</v>
      </c>
      <c r="G165" s="118">
        <v>0</v>
      </c>
      <c r="H165" s="113"/>
    </row>
    <row r="166" spans="1:10" x14ac:dyDescent="0.25">
      <c r="A166" s="186"/>
      <c r="B166" s="238" t="s">
        <v>242</v>
      </c>
      <c r="C166" s="343">
        <v>0</v>
      </c>
      <c r="D166" s="133"/>
      <c r="E166" s="134"/>
      <c r="F166" s="147">
        <v>0</v>
      </c>
      <c r="G166" s="134">
        <v>0</v>
      </c>
      <c r="H166" s="152"/>
    </row>
    <row r="167" spans="1:10" s="66" customFormat="1" ht="39" x14ac:dyDescent="0.25">
      <c r="A167" s="122"/>
      <c r="B167" s="137" t="s">
        <v>321</v>
      </c>
      <c r="C167" s="259">
        <v>0</v>
      </c>
      <c r="D167" s="118"/>
      <c r="E167" s="118"/>
      <c r="F167" s="125">
        <v>0</v>
      </c>
      <c r="G167" s="118"/>
      <c r="H167" s="113"/>
      <c r="J167" s="351"/>
    </row>
    <row r="168" spans="1:10" x14ac:dyDescent="0.25">
      <c r="A168" s="122"/>
      <c r="B168" s="149" t="s">
        <v>228</v>
      </c>
      <c r="C168" s="344">
        <v>250</v>
      </c>
      <c r="D168" s="118"/>
      <c r="E168" s="118"/>
      <c r="F168" s="118">
        <v>0</v>
      </c>
      <c r="G168" s="118">
        <f t="shared" si="3"/>
        <v>0</v>
      </c>
      <c r="H168" s="113"/>
    </row>
    <row r="169" spans="1:10" ht="26.25" x14ac:dyDescent="0.25">
      <c r="A169" s="142"/>
      <c r="B169" s="137" t="s">
        <v>243</v>
      </c>
      <c r="C169" s="259">
        <v>250</v>
      </c>
      <c r="D169" s="118"/>
      <c r="E169" s="118"/>
      <c r="F169" s="125">
        <v>0</v>
      </c>
      <c r="G169" s="118">
        <f t="shared" si="3"/>
        <v>0</v>
      </c>
      <c r="H169" s="113"/>
    </row>
    <row r="170" spans="1:10" s="66" customFormat="1" x14ac:dyDescent="0.25">
      <c r="A170" s="142"/>
      <c r="B170" s="137" t="s">
        <v>320</v>
      </c>
      <c r="C170" s="259">
        <v>0</v>
      </c>
      <c r="D170" s="118"/>
      <c r="E170" s="118"/>
      <c r="F170" s="125">
        <v>0</v>
      </c>
      <c r="G170" s="118">
        <v>0</v>
      </c>
      <c r="H170" s="113"/>
      <c r="J170" s="351"/>
    </row>
    <row r="171" spans="1:10" s="66" customFormat="1" x14ac:dyDescent="0.25">
      <c r="A171" s="356">
        <v>9253</v>
      </c>
      <c r="B171" s="357" t="s">
        <v>333</v>
      </c>
      <c r="C171" s="358"/>
      <c r="D171" s="359"/>
      <c r="E171" s="360"/>
      <c r="F171" s="361"/>
      <c r="G171" s="362"/>
      <c r="H171" s="363"/>
      <c r="J171" s="351"/>
    </row>
    <row r="172" spans="1:10" s="66" customFormat="1" x14ac:dyDescent="0.25">
      <c r="A172" s="122"/>
      <c r="B172" s="116" t="s">
        <v>161</v>
      </c>
      <c r="C172" s="118">
        <v>0</v>
      </c>
      <c r="D172" s="121"/>
      <c r="E172" s="118">
        <f>E173+E180</f>
        <v>18240.099999999999</v>
      </c>
      <c r="F172" s="118">
        <f>F173+F180</f>
        <v>11146.94</v>
      </c>
      <c r="G172" s="118">
        <v>0</v>
      </c>
      <c r="H172" s="113">
        <f>F172/E172*100</f>
        <v>61.112274603757669</v>
      </c>
      <c r="J172" s="351"/>
    </row>
    <row r="173" spans="1:10" s="66" customFormat="1" x14ac:dyDescent="0.25">
      <c r="A173" s="127"/>
      <c r="B173" s="116" t="s">
        <v>196</v>
      </c>
      <c r="C173" s="118">
        <v>0</v>
      </c>
      <c r="D173" s="121"/>
      <c r="E173" s="118">
        <v>17228.099999999999</v>
      </c>
      <c r="F173" s="118">
        <v>10537.74</v>
      </c>
      <c r="G173" s="118">
        <v>0</v>
      </c>
      <c r="H173" s="113">
        <f>F173/E173*100</f>
        <v>61.166002054782595</v>
      </c>
      <c r="J173" s="351"/>
    </row>
    <row r="174" spans="1:10" s="66" customFormat="1" x14ac:dyDescent="0.25">
      <c r="A174" s="127"/>
      <c r="B174" s="120" t="s">
        <v>197</v>
      </c>
      <c r="C174" s="118">
        <v>0</v>
      </c>
      <c r="D174" s="121"/>
      <c r="E174" s="118"/>
      <c r="F174" s="118">
        <v>10537.4</v>
      </c>
      <c r="G174" s="118">
        <v>0</v>
      </c>
      <c r="H174" s="113"/>
      <c r="J174" s="351"/>
    </row>
    <row r="175" spans="1:10" s="66" customFormat="1" x14ac:dyDescent="0.25">
      <c r="A175" s="127"/>
      <c r="B175" s="123" t="s">
        <v>198</v>
      </c>
      <c r="C175" s="118">
        <v>0</v>
      </c>
      <c r="D175" s="121"/>
      <c r="E175" s="118"/>
      <c r="F175" s="125">
        <v>10537.4</v>
      </c>
      <c r="G175" s="118">
        <v>0</v>
      </c>
      <c r="H175" s="113"/>
      <c r="J175" s="351"/>
    </row>
    <row r="176" spans="1:10" s="66" customFormat="1" ht="26.25" x14ac:dyDescent="0.25">
      <c r="A176" s="130"/>
      <c r="B176" s="120" t="s">
        <v>199</v>
      </c>
      <c r="C176" s="118">
        <v>0</v>
      </c>
      <c r="D176" s="121"/>
      <c r="E176" s="118"/>
      <c r="F176" s="118">
        <v>0</v>
      </c>
      <c r="G176" s="118">
        <v>0</v>
      </c>
      <c r="H176" s="113"/>
      <c r="J176" s="351"/>
    </row>
    <row r="177" spans="1:10" s="66" customFormat="1" ht="26.25" x14ac:dyDescent="0.25">
      <c r="A177" s="130"/>
      <c r="B177" s="123" t="s">
        <v>200</v>
      </c>
      <c r="C177" s="118">
        <v>0</v>
      </c>
      <c r="D177" s="121"/>
      <c r="E177" s="118"/>
      <c r="F177" s="125">
        <v>0</v>
      </c>
      <c r="G177" s="118">
        <v>0</v>
      </c>
      <c r="H177" s="113"/>
      <c r="J177" s="351"/>
    </row>
    <row r="178" spans="1:10" s="66" customFormat="1" ht="26.25" x14ac:dyDescent="0.25">
      <c r="A178" s="130"/>
      <c r="B178" s="120" t="s">
        <v>201</v>
      </c>
      <c r="C178" s="118">
        <v>0</v>
      </c>
      <c r="D178" s="121"/>
      <c r="E178" s="118"/>
      <c r="F178" s="118">
        <v>0</v>
      </c>
      <c r="G178" s="118">
        <v>0</v>
      </c>
      <c r="H178" s="113"/>
      <c r="J178" s="351"/>
    </row>
    <row r="179" spans="1:10" s="66" customFormat="1" ht="26.25" x14ac:dyDescent="0.25">
      <c r="A179" s="130"/>
      <c r="B179" s="123" t="s">
        <v>202</v>
      </c>
      <c r="C179" s="118">
        <v>0</v>
      </c>
      <c r="D179" s="121"/>
      <c r="E179" s="118"/>
      <c r="F179" s="125">
        <v>0</v>
      </c>
      <c r="G179" s="118">
        <v>0</v>
      </c>
      <c r="H179" s="113"/>
      <c r="J179" s="351"/>
    </row>
    <row r="180" spans="1:10" s="66" customFormat="1" x14ac:dyDescent="0.25">
      <c r="A180" s="130"/>
      <c r="B180" s="120" t="s">
        <v>203</v>
      </c>
      <c r="C180" s="118">
        <v>0</v>
      </c>
      <c r="D180" s="121"/>
      <c r="E180" s="118">
        <v>1012</v>
      </c>
      <c r="F180" s="118">
        <v>609.20000000000005</v>
      </c>
      <c r="G180" s="118">
        <v>0</v>
      </c>
      <c r="H180" s="113">
        <f>F180/E180*100</f>
        <v>60.197628458498031</v>
      </c>
      <c r="J180" s="351"/>
    </row>
    <row r="181" spans="1:10" s="66" customFormat="1" ht="26.25" x14ac:dyDescent="0.25">
      <c r="A181" s="130"/>
      <c r="B181" s="120" t="s">
        <v>204</v>
      </c>
      <c r="C181" s="118">
        <v>0</v>
      </c>
      <c r="D181" s="121"/>
      <c r="E181" s="118"/>
      <c r="F181" s="118">
        <v>609.20000000000005</v>
      </c>
      <c r="G181" s="118">
        <v>0</v>
      </c>
      <c r="H181" s="113"/>
      <c r="J181" s="351"/>
    </row>
    <row r="182" spans="1:10" s="66" customFormat="1" x14ac:dyDescent="0.25">
      <c r="A182" s="130"/>
      <c r="B182" s="123" t="s">
        <v>163</v>
      </c>
      <c r="C182" s="118">
        <v>0</v>
      </c>
      <c r="D182" s="121"/>
      <c r="E182" s="118"/>
      <c r="F182" s="131">
        <v>0</v>
      </c>
      <c r="G182" s="118">
        <v>0</v>
      </c>
      <c r="H182" s="113"/>
      <c r="J182" s="351"/>
    </row>
    <row r="183" spans="1:10" s="66" customFormat="1" x14ac:dyDescent="0.25">
      <c r="A183" s="130"/>
      <c r="B183" s="123" t="s">
        <v>205</v>
      </c>
      <c r="C183" s="118">
        <v>0</v>
      </c>
      <c r="D183" s="121"/>
      <c r="E183" s="118"/>
      <c r="F183" s="131">
        <v>609.20000000000005</v>
      </c>
      <c r="G183" s="118">
        <v>0</v>
      </c>
      <c r="H183" s="113"/>
      <c r="J183" s="351"/>
    </row>
    <row r="184" spans="1:10" x14ac:dyDescent="0.25">
      <c r="A184" s="356">
        <v>9231</v>
      </c>
      <c r="B184" s="357" t="s">
        <v>55</v>
      </c>
      <c r="C184" s="358"/>
      <c r="D184" s="359"/>
      <c r="E184" s="360"/>
      <c r="F184" s="361"/>
      <c r="G184" s="362"/>
      <c r="H184" s="363"/>
    </row>
    <row r="185" spans="1:10" x14ac:dyDescent="0.25">
      <c r="A185" s="142"/>
      <c r="B185" s="139" t="s">
        <v>161</v>
      </c>
      <c r="C185" s="364">
        <v>400.13</v>
      </c>
      <c r="D185" s="118"/>
      <c r="E185" s="118">
        <v>3419</v>
      </c>
      <c r="F185" s="150">
        <v>3312.5</v>
      </c>
      <c r="G185" s="150">
        <f>F185/C185*100</f>
        <v>827.85594681728435</v>
      </c>
      <c r="H185" s="151">
        <f>F185/E185*100</f>
        <v>96.885054109388719</v>
      </c>
    </row>
    <row r="186" spans="1:10" x14ac:dyDescent="0.25">
      <c r="A186" s="142"/>
      <c r="B186" s="139" t="s">
        <v>279</v>
      </c>
      <c r="C186" s="364">
        <v>400.13</v>
      </c>
      <c r="D186" s="118"/>
      <c r="E186" s="118">
        <v>3419</v>
      </c>
      <c r="F186" s="150">
        <v>3312.5</v>
      </c>
      <c r="G186" s="150">
        <f>F186/C186*100</f>
        <v>827.85594681728435</v>
      </c>
      <c r="H186" s="151">
        <f>F186/E186*100</f>
        <v>96.885054109388719</v>
      </c>
    </row>
    <row r="187" spans="1:10" s="66" customFormat="1" ht="26.25" x14ac:dyDescent="0.25">
      <c r="A187" s="142"/>
      <c r="B187" s="139" t="s">
        <v>227</v>
      </c>
      <c r="C187" s="364">
        <v>386.86</v>
      </c>
      <c r="D187" s="118"/>
      <c r="E187" s="118"/>
      <c r="F187" s="150">
        <v>0</v>
      </c>
      <c r="G187" s="150">
        <f>F187/C187*100</f>
        <v>0</v>
      </c>
      <c r="H187" s="151"/>
      <c r="J187" s="351"/>
    </row>
    <row r="188" spans="1:10" ht="26.25" x14ac:dyDescent="0.25">
      <c r="A188" s="142"/>
      <c r="B188" s="167" t="s">
        <v>305</v>
      </c>
      <c r="C188" s="259">
        <v>119.86</v>
      </c>
      <c r="D188" s="118"/>
      <c r="E188" s="118"/>
      <c r="F188" s="125">
        <v>0</v>
      </c>
      <c r="G188" s="150">
        <f>F188/C188*100</f>
        <v>0</v>
      </c>
      <c r="H188" s="151"/>
    </row>
    <row r="189" spans="1:10" s="66" customFormat="1" ht="26.25" x14ac:dyDescent="0.25">
      <c r="A189" s="142"/>
      <c r="B189" s="167" t="s">
        <v>302</v>
      </c>
      <c r="C189" s="259">
        <v>267</v>
      </c>
      <c r="D189" s="118"/>
      <c r="E189" s="118"/>
      <c r="F189" s="125">
        <v>0</v>
      </c>
      <c r="G189" s="150">
        <v>0</v>
      </c>
      <c r="H189" s="151"/>
      <c r="J189" s="351"/>
    </row>
    <row r="190" spans="1:10" s="66" customFormat="1" x14ac:dyDescent="0.25">
      <c r="A190" s="142"/>
      <c r="B190" s="139" t="s">
        <v>216</v>
      </c>
      <c r="C190" s="259">
        <v>0</v>
      </c>
      <c r="D190" s="118"/>
      <c r="E190" s="118"/>
      <c r="F190" s="118">
        <v>3312.5</v>
      </c>
      <c r="G190" s="150">
        <v>0</v>
      </c>
      <c r="H190" s="151"/>
      <c r="J190" s="351"/>
    </row>
    <row r="191" spans="1:10" s="66" customFormat="1" ht="26.25" x14ac:dyDescent="0.25">
      <c r="A191" s="142"/>
      <c r="B191" s="167" t="s">
        <v>334</v>
      </c>
      <c r="C191" s="259"/>
      <c r="D191" s="118"/>
      <c r="E191" s="118"/>
      <c r="F191" s="125">
        <v>3321.5</v>
      </c>
      <c r="G191" s="150"/>
      <c r="H191" s="151"/>
      <c r="J191" s="351"/>
    </row>
    <row r="192" spans="1:10" s="66" customFormat="1" ht="26.25" x14ac:dyDescent="0.25">
      <c r="A192" s="142"/>
      <c r="B192" s="167" t="s">
        <v>173</v>
      </c>
      <c r="C192" s="259">
        <v>0</v>
      </c>
      <c r="D192" s="118"/>
      <c r="E192" s="118"/>
      <c r="F192" s="125">
        <v>0</v>
      </c>
      <c r="G192" s="150">
        <v>0</v>
      </c>
      <c r="H192" s="151"/>
      <c r="J192" s="351"/>
    </row>
    <row r="193" spans="1:10" s="66" customFormat="1" x14ac:dyDescent="0.25">
      <c r="A193" s="127"/>
      <c r="B193" s="123" t="s">
        <v>220</v>
      </c>
      <c r="C193" s="251">
        <v>0</v>
      </c>
      <c r="D193" s="124"/>
      <c r="E193" s="125"/>
      <c r="F193" s="125">
        <v>0</v>
      </c>
      <c r="G193" s="150">
        <v>0</v>
      </c>
      <c r="H193" s="113"/>
      <c r="J193" s="351"/>
    </row>
    <row r="194" spans="1:10" s="66" customFormat="1" x14ac:dyDescent="0.25">
      <c r="A194" s="127"/>
      <c r="B194" s="123" t="s">
        <v>181</v>
      </c>
      <c r="C194" s="251">
        <v>0</v>
      </c>
      <c r="D194" s="124"/>
      <c r="E194" s="125"/>
      <c r="F194" s="125">
        <v>0</v>
      </c>
      <c r="G194" s="208">
        <v>0</v>
      </c>
      <c r="H194" s="113"/>
      <c r="J194" s="351"/>
    </row>
    <row r="195" spans="1:10" s="66" customFormat="1" x14ac:dyDescent="0.25">
      <c r="A195" s="142"/>
      <c r="B195" s="139" t="s">
        <v>296</v>
      </c>
      <c r="C195" s="259">
        <v>13.27</v>
      </c>
      <c r="D195" s="118"/>
      <c r="E195" s="118"/>
      <c r="F195" s="118">
        <v>0</v>
      </c>
      <c r="G195" s="150">
        <v>0</v>
      </c>
      <c r="H195" s="151"/>
      <c r="J195" s="351"/>
    </row>
    <row r="196" spans="1:10" s="66" customFormat="1" x14ac:dyDescent="0.25">
      <c r="A196" s="142"/>
      <c r="B196" s="167" t="s">
        <v>303</v>
      </c>
      <c r="C196" s="259">
        <v>13.27</v>
      </c>
      <c r="D196" s="118"/>
      <c r="E196" s="118"/>
      <c r="F196" s="125">
        <v>0</v>
      </c>
      <c r="G196" s="150">
        <v>0</v>
      </c>
      <c r="H196" s="151"/>
      <c r="J196" s="351"/>
    </row>
    <row r="197" spans="1:10" ht="27" thickBot="1" x14ac:dyDescent="0.3">
      <c r="A197" s="270" t="s">
        <v>244</v>
      </c>
      <c r="B197" s="271" t="s">
        <v>245</v>
      </c>
      <c r="C197" s="272"/>
      <c r="D197" s="273"/>
      <c r="E197" s="274"/>
      <c r="F197" s="274"/>
      <c r="G197" s="307"/>
      <c r="H197" s="275"/>
    </row>
    <row r="198" spans="1:10" s="201" customFormat="1" x14ac:dyDescent="0.25">
      <c r="A198" s="211">
        <v>31</v>
      </c>
      <c r="B198" s="115" t="s">
        <v>51</v>
      </c>
      <c r="C198" s="255"/>
      <c r="D198" s="117"/>
      <c r="E198" s="141"/>
      <c r="F198" s="141"/>
      <c r="G198" s="141"/>
      <c r="H198" s="208"/>
      <c r="J198" s="352"/>
    </row>
    <row r="199" spans="1:10" ht="26.25" x14ac:dyDescent="0.25">
      <c r="A199" s="127"/>
      <c r="B199" s="116" t="s">
        <v>275</v>
      </c>
      <c r="C199" s="246">
        <v>3361.31</v>
      </c>
      <c r="D199" s="121"/>
      <c r="E199" s="118">
        <v>14652</v>
      </c>
      <c r="F199" s="118">
        <f>F201+F207</f>
        <v>2049.81</v>
      </c>
      <c r="G199" s="118">
        <f>F199/C199*100</f>
        <v>60.982474094921322</v>
      </c>
      <c r="H199" s="113">
        <f>F199/E199*100</f>
        <v>13.989967239967241</v>
      </c>
    </row>
    <row r="200" spans="1:10" ht="39" x14ac:dyDescent="0.25">
      <c r="A200" s="127"/>
      <c r="B200" s="120" t="s">
        <v>276</v>
      </c>
      <c r="C200" s="247">
        <v>3361.31</v>
      </c>
      <c r="D200" s="121"/>
      <c r="E200" s="118">
        <v>14652</v>
      </c>
      <c r="F200" s="118">
        <v>2049.81</v>
      </c>
      <c r="G200" s="118">
        <f t="shared" ref="G200:G208" si="4">F200/C200*100</f>
        <v>60.982474094921322</v>
      </c>
      <c r="H200" s="113">
        <f>F200/E200*100</f>
        <v>13.989967239967241</v>
      </c>
    </row>
    <row r="201" spans="1:10" x14ac:dyDescent="0.25">
      <c r="A201" s="146"/>
      <c r="B201" s="120" t="s">
        <v>283</v>
      </c>
      <c r="C201" s="247">
        <v>3225</v>
      </c>
      <c r="D201" s="121"/>
      <c r="E201" s="118"/>
      <c r="F201" s="118">
        <v>1999.81</v>
      </c>
      <c r="G201" s="118">
        <f t="shared" si="4"/>
        <v>62.009612403100775</v>
      </c>
      <c r="H201" s="113"/>
    </row>
    <row r="202" spans="1:10" ht="26.25" x14ac:dyDescent="0.25">
      <c r="A202" s="127"/>
      <c r="B202" s="123" t="s">
        <v>191</v>
      </c>
      <c r="C202" s="251">
        <v>3225</v>
      </c>
      <c r="D202" s="121"/>
      <c r="E202" s="118"/>
      <c r="F202" s="125">
        <v>124</v>
      </c>
      <c r="G202" s="118">
        <f t="shared" si="4"/>
        <v>3.8449612403100777</v>
      </c>
      <c r="H202" s="113"/>
    </row>
    <row r="203" spans="1:10" x14ac:dyDescent="0.25">
      <c r="A203" s="127"/>
      <c r="B203" s="123" t="s">
        <v>246</v>
      </c>
      <c r="C203" s="251">
        <v>0</v>
      </c>
      <c r="D203" s="121"/>
      <c r="E203" s="118"/>
      <c r="F203" s="125">
        <v>0</v>
      </c>
      <c r="G203" s="118">
        <v>0</v>
      </c>
      <c r="H203" s="113"/>
    </row>
    <row r="204" spans="1:10" ht="26.25" x14ac:dyDescent="0.25">
      <c r="A204" s="127"/>
      <c r="B204" s="123" t="s">
        <v>247</v>
      </c>
      <c r="C204" s="251">
        <v>0</v>
      </c>
      <c r="D204" s="121"/>
      <c r="E204" s="118"/>
      <c r="F204" s="125">
        <v>0</v>
      </c>
      <c r="G204" s="118">
        <v>0</v>
      </c>
      <c r="H204" s="113"/>
    </row>
    <row r="205" spans="1:10" s="66" customFormat="1" ht="26.25" x14ac:dyDescent="0.25">
      <c r="A205" s="127"/>
      <c r="B205" s="123" t="s">
        <v>335</v>
      </c>
      <c r="C205" s="251">
        <v>0</v>
      </c>
      <c r="D205" s="121"/>
      <c r="E205" s="118"/>
      <c r="F205" s="125">
        <v>1610</v>
      </c>
      <c r="G205" s="118">
        <v>0</v>
      </c>
      <c r="H205" s="113"/>
      <c r="J205" s="351"/>
    </row>
    <row r="206" spans="1:10" ht="26.25" x14ac:dyDescent="0.25">
      <c r="A206" s="122"/>
      <c r="B206" s="123" t="s">
        <v>192</v>
      </c>
      <c r="C206" s="251">
        <v>0</v>
      </c>
      <c r="D206" s="121"/>
      <c r="E206" s="118"/>
      <c r="F206" s="125">
        <v>265.81</v>
      </c>
      <c r="G206" s="118">
        <v>0</v>
      </c>
      <c r="H206" s="113"/>
    </row>
    <row r="207" spans="1:10" s="66" customFormat="1" x14ac:dyDescent="0.25">
      <c r="A207" s="122"/>
      <c r="B207" s="120" t="s">
        <v>269</v>
      </c>
      <c r="C207" s="247">
        <v>136.31</v>
      </c>
      <c r="D207" s="121"/>
      <c r="E207" s="118"/>
      <c r="F207" s="118">
        <v>50</v>
      </c>
      <c r="G207" s="118">
        <f t="shared" si="4"/>
        <v>36.681094563861784</v>
      </c>
      <c r="H207" s="113"/>
      <c r="J207" s="351"/>
    </row>
    <row r="208" spans="1:10" x14ac:dyDescent="0.25">
      <c r="A208" s="127"/>
      <c r="B208" s="123" t="s">
        <v>193</v>
      </c>
      <c r="C208" s="251">
        <v>136.31</v>
      </c>
      <c r="D208" s="121"/>
      <c r="E208" s="118"/>
      <c r="F208" s="125">
        <v>50</v>
      </c>
      <c r="G208" s="118">
        <f t="shared" si="4"/>
        <v>36.681094563861784</v>
      </c>
      <c r="H208" s="113"/>
    </row>
    <row r="209" spans="1:10" s="201" customFormat="1" x14ac:dyDescent="0.25">
      <c r="A209" s="129">
        <v>57</v>
      </c>
      <c r="B209" s="116" t="s">
        <v>48</v>
      </c>
      <c r="C209" s="246">
        <v>0</v>
      </c>
      <c r="D209" s="212"/>
      <c r="E209" s="118"/>
      <c r="F209" s="118">
        <v>0</v>
      </c>
      <c r="G209" s="118"/>
      <c r="H209" s="213"/>
      <c r="J209" s="352"/>
    </row>
    <row r="210" spans="1:10" ht="26.25" x14ac:dyDescent="0.25">
      <c r="A210" s="122"/>
      <c r="B210" s="145" t="s">
        <v>275</v>
      </c>
      <c r="C210" s="246">
        <v>0</v>
      </c>
      <c r="D210" s="121"/>
      <c r="E210" s="118">
        <v>6100</v>
      </c>
      <c r="F210" s="118">
        <v>0</v>
      </c>
      <c r="G210" s="118">
        <v>0</v>
      </c>
      <c r="H210" s="113">
        <f>F210/E210*100</f>
        <v>0</v>
      </c>
    </row>
    <row r="211" spans="1:10" ht="39" x14ac:dyDescent="0.25">
      <c r="A211" s="122"/>
      <c r="B211" s="145" t="s">
        <v>276</v>
      </c>
      <c r="C211" s="246">
        <v>0</v>
      </c>
      <c r="D211" s="121"/>
      <c r="E211" s="118">
        <v>6100</v>
      </c>
      <c r="F211" s="118">
        <v>0</v>
      </c>
      <c r="G211" s="118">
        <v>0</v>
      </c>
      <c r="H211" s="113">
        <f>F211/E211*100</f>
        <v>0</v>
      </c>
    </row>
    <row r="212" spans="1:10" s="66" customFormat="1" x14ac:dyDescent="0.25">
      <c r="A212" s="122"/>
      <c r="B212" s="139" t="s">
        <v>268</v>
      </c>
      <c r="C212" s="246">
        <v>0</v>
      </c>
      <c r="D212" s="121"/>
      <c r="E212" s="118"/>
      <c r="F212" s="118">
        <v>0</v>
      </c>
      <c r="G212" s="118">
        <v>0</v>
      </c>
      <c r="H212" s="113"/>
      <c r="J212" s="351"/>
    </row>
    <row r="213" spans="1:10" s="337" customFormat="1" ht="26.25" x14ac:dyDescent="0.25">
      <c r="A213" s="122"/>
      <c r="B213" s="167" t="s">
        <v>314</v>
      </c>
      <c r="C213" s="246">
        <v>0</v>
      </c>
      <c r="D213" s="124"/>
      <c r="E213" s="125"/>
      <c r="F213" s="118">
        <v>0</v>
      </c>
      <c r="G213" s="118">
        <v>0</v>
      </c>
      <c r="H213" s="126"/>
      <c r="J213" s="351"/>
    </row>
    <row r="214" spans="1:10" ht="26.25" x14ac:dyDescent="0.25">
      <c r="A214" s="122"/>
      <c r="B214" s="189" t="s">
        <v>248</v>
      </c>
      <c r="C214" s="246">
        <v>0</v>
      </c>
      <c r="D214" s="124"/>
      <c r="E214" s="125"/>
      <c r="F214" s="118">
        <v>0</v>
      </c>
      <c r="G214" s="118">
        <v>0</v>
      </c>
      <c r="H214" s="113"/>
    </row>
    <row r="215" spans="1:10" s="66" customFormat="1" x14ac:dyDescent="0.25">
      <c r="A215" s="186"/>
      <c r="B215" s="132" t="s">
        <v>269</v>
      </c>
      <c r="C215" s="246">
        <v>0</v>
      </c>
      <c r="D215" s="185"/>
      <c r="E215" s="147"/>
      <c r="F215" s="118">
        <v>0</v>
      </c>
      <c r="G215" s="134">
        <v>0</v>
      </c>
      <c r="H215" s="113"/>
      <c r="J215" s="351"/>
    </row>
    <row r="216" spans="1:10" x14ac:dyDescent="0.25">
      <c r="A216" s="127"/>
      <c r="B216" s="137" t="s">
        <v>193</v>
      </c>
      <c r="C216" s="246">
        <v>0</v>
      </c>
      <c r="D216" s="125"/>
      <c r="E216" s="125"/>
      <c r="F216" s="118">
        <v>0</v>
      </c>
      <c r="G216" s="118">
        <v>0</v>
      </c>
      <c r="H216" s="113"/>
    </row>
    <row r="217" spans="1:10" s="201" customFormat="1" ht="18" customHeight="1" x14ac:dyDescent="0.25">
      <c r="A217" s="211">
        <v>6103</v>
      </c>
      <c r="B217" s="203" t="s">
        <v>56</v>
      </c>
      <c r="C217" s="250">
        <v>0</v>
      </c>
      <c r="D217" s="205"/>
      <c r="E217" s="208">
        <v>0</v>
      </c>
      <c r="F217" s="208">
        <v>0</v>
      </c>
      <c r="G217" s="208"/>
      <c r="H217" s="208"/>
      <c r="J217" s="352"/>
    </row>
    <row r="218" spans="1:10" s="66" customFormat="1" ht="30" customHeight="1" x14ac:dyDescent="0.25">
      <c r="A218" s="130"/>
      <c r="B218" s="116" t="s">
        <v>275</v>
      </c>
      <c r="C218" s="250">
        <v>0</v>
      </c>
      <c r="D218" s="188"/>
      <c r="E218" s="208">
        <v>0</v>
      </c>
      <c r="F218" s="208">
        <v>0</v>
      </c>
      <c r="G218" s="118">
        <v>0</v>
      </c>
      <c r="H218" s="113">
        <v>0</v>
      </c>
      <c r="J218" s="351"/>
    </row>
    <row r="219" spans="1:10" s="66" customFormat="1" ht="38.25" customHeight="1" x14ac:dyDescent="0.25">
      <c r="A219" s="127"/>
      <c r="B219" s="120" t="s">
        <v>276</v>
      </c>
      <c r="C219" s="250">
        <v>0</v>
      </c>
      <c r="D219" s="188"/>
      <c r="E219" s="208">
        <v>0</v>
      </c>
      <c r="F219" s="208">
        <v>0</v>
      </c>
      <c r="G219" s="118">
        <v>0</v>
      </c>
      <c r="H219" s="113">
        <v>0</v>
      </c>
      <c r="J219" s="351"/>
    </row>
    <row r="220" spans="1:10" s="66" customFormat="1" ht="24" customHeight="1" x14ac:dyDescent="0.25">
      <c r="A220" s="127"/>
      <c r="B220" s="120" t="s">
        <v>277</v>
      </c>
      <c r="C220" s="250">
        <v>0</v>
      </c>
      <c r="D220" s="121"/>
      <c r="E220" s="208"/>
      <c r="F220" s="208">
        <v>0</v>
      </c>
      <c r="G220" s="118">
        <v>0</v>
      </c>
      <c r="H220" s="113"/>
      <c r="J220" s="351"/>
    </row>
    <row r="221" spans="1:10" s="66" customFormat="1" ht="27" customHeight="1" x14ac:dyDescent="0.25">
      <c r="A221" s="127"/>
      <c r="B221" s="123" t="s">
        <v>191</v>
      </c>
      <c r="C221" s="250">
        <v>0</v>
      </c>
      <c r="D221" s="124"/>
      <c r="E221" s="208"/>
      <c r="F221" s="208">
        <v>0</v>
      </c>
      <c r="G221" s="125">
        <v>0</v>
      </c>
      <c r="H221" s="126"/>
      <c r="J221" s="351"/>
    </row>
    <row r="222" spans="1:10" s="66" customFormat="1" ht="26.25" customHeight="1" x14ac:dyDescent="0.25">
      <c r="A222" s="127"/>
      <c r="B222" s="123" t="s">
        <v>322</v>
      </c>
      <c r="C222" s="250">
        <v>0</v>
      </c>
      <c r="D222" s="124"/>
      <c r="E222" s="208"/>
      <c r="F222" s="208">
        <v>0</v>
      </c>
      <c r="G222" s="125">
        <v>0</v>
      </c>
      <c r="H222" s="126"/>
      <c r="J222" s="351"/>
    </row>
    <row r="223" spans="1:10" s="66" customFormat="1" ht="21" customHeight="1" x14ac:dyDescent="0.25">
      <c r="A223" s="127"/>
      <c r="B223" s="123" t="s">
        <v>193</v>
      </c>
      <c r="C223" s="250">
        <v>0</v>
      </c>
      <c r="D223" s="124"/>
      <c r="E223" s="208"/>
      <c r="F223" s="208">
        <v>0</v>
      </c>
      <c r="G223" s="125">
        <v>0</v>
      </c>
      <c r="H223" s="126"/>
      <c r="J223" s="351"/>
    </row>
    <row r="224" spans="1:10" x14ac:dyDescent="0.25">
      <c r="A224" s="153">
        <v>9231</v>
      </c>
      <c r="B224" s="154" t="s">
        <v>60</v>
      </c>
      <c r="C224" s="260"/>
      <c r="D224" s="155"/>
      <c r="E224" s="111"/>
      <c r="F224" s="269"/>
      <c r="G224" s="269"/>
      <c r="H224" s="169"/>
    </row>
    <row r="225" spans="1:10" ht="26.25" x14ac:dyDescent="0.25">
      <c r="A225" s="129"/>
      <c r="B225" s="139" t="s">
        <v>275</v>
      </c>
      <c r="C225" s="256">
        <v>998.75</v>
      </c>
      <c r="D225" s="218"/>
      <c r="E225" s="118">
        <v>7580</v>
      </c>
      <c r="F225" s="150">
        <v>0</v>
      </c>
      <c r="G225" s="150">
        <f t="shared" ref="G225:G227" si="5">F225/C225*100</f>
        <v>0</v>
      </c>
      <c r="H225" s="151">
        <f>F225/E225*100</f>
        <v>0</v>
      </c>
    </row>
    <row r="226" spans="1:10" ht="39" x14ac:dyDescent="0.25">
      <c r="A226" s="129"/>
      <c r="B226" s="139" t="s">
        <v>276</v>
      </c>
      <c r="C226" s="256">
        <v>998.75</v>
      </c>
      <c r="D226" s="218"/>
      <c r="E226" s="118">
        <f>4550+3030</f>
        <v>7580</v>
      </c>
      <c r="F226" s="118">
        <v>0</v>
      </c>
      <c r="G226" s="150">
        <f t="shared" si="5"/>
        <v>0</v>
      </c>
      <c r="H226" s="151">
        <f>F226/E226*100</f>
        <v>0</v>
      </c>
    </row>
    <row r="227" spans="1:10" ht="26.25" x14ac:dyDescent="0.25">
      <c r="A227" s="174"/>
      <c r="B227" s="157" t="s">
        <v>249</v>
      </c>
      <c r="C227" s="261">
        <v>998.75</v>
      </c>
      <c r="D227" s="219"/>
      <c r="E227" s="147"/>
      <c r="F227" s="215">
        <v>0</v>
      </c>
      <c r="G227" s="156">
        <f t="shared" si="5"/>
        <v>0</v>
      </c>
      <c r="H227" s="135"/>
    </row>
    <row r="228" spans="1:10" s="66" customFormat="1" ht="26.25" x14ac:dyDescent="0.25">
      <c r="A228" s="122"/>
      <c r="B228" s="123" t="s">
        <v>192</v>
      </c>
      <c r="C228" s="251">
        <v>0</v>
      </c>
      <c r="D228" s="121"/>
      <c r="E228" s="118"/>
      <c r="F228" s="125">
        <v>0</v>
      </c>
      <c r="G228" s="118">
        <v>0</v>
      </c>
      <c r="H228" s="113"/>
      <c r="J228" s="351"/>
    </row>
    <row r="229" spans="1:10" s="66" customFormat="1" x14ac:dyDescent="0.25">
      <c r="A229" s="122"/>
      <c r="B229" s="120" t="s">
        <v>269</v>
      </c>
      <c r="C229" s="247">
        <v>0</v>
      </c>
      <c r="D229" s="121"/>
      <c r="E229" s="118"/>
      <c r="F229" s="118">
        <v>0</v>
      </c>
      <c r="G229" s="118">
        <v>0</v>
      </c>
      <c r="H229" s="113"/>
      <c r="J229" s="351"/>
    </row>
    <row r="230" spans="1:10" s="66" customFormat="1" ht="15.75" thickBot="1" x14ac:dyDescent="0.3">
      <c r="A230" s="127"/>
      <c r="B230" s="123" t="s">
        <v>193</v>
      </c>
      <c r="C230" s="251">
        <v>0</v>
      </c>
      <c r="D230" s="121"/>
      <c r="E230" s="118"/>
      <c r="F230" s="125">
        <v>0</v>
      </c>
      <c r="G230" s="118">
        <v>0</v>
      </c>
      <c r="H230" s="113"/>
      <c r="J230" s="351"/>
    </row>
    <row r="231" spans="1:10" ht="27" thickBot="1" x14ac:dyDescent="0.3">
      <c r="A231" s="177" t="s">
        <v>59</v>
      </c>
      <c r="B231" s="178" t="s">
        <v>35</v>
      </c>
      <c r="C231" s="262"/>
      <c r="D231" s="220"/>
      <c r="E231" s="317"/>
      <c r="F231" s="183"/>
      <c r="G231" s="306"/>
      <c r="H231" s="179"/>
    </row>
    <row r="232" spans="1:10" s="66" customFormat="1" x14ac:dyDescent="0.25">
      <c r="A232" s="108" t="s">
        <v>331</v>
      </c>
      <c r="B232" s="109" t="s">
        <v>332</v>
      </c>
      <c r="C232" s="263"/>
      <c r="D232" s="110"/>
      <c r="E232" s="175"/>
      <c r="F232" s="175"/>
      <c r="G232" s="175"/>
      <c r="H232" s="176"/>
      <c r="J232" s="351"/>
    </row>
    <row r="233" spans="1:10" s="201" customFormat="1" x14ac:dyDescent="0.25">
      <c r="A233" s="158">
        <v>11</v>
      </c>
      <c r="B233" s="116" t="s">
        <v>11</v>
      </c>
      <c r="C233" s="246"/>
      <c r="D233" s="121"/>
      <c r="E233" s="141"/>
      <c r="F233" s="118"/>
      <c r="G233" s="118"/>
      <c r="H233" s="113"/>
      <c r="J233" s="352"/>
    </row>
    <row r="234" spans="1:10" s="201" customFormat="1" x14ac:dyDescent="0.25">
      <c r="A234" s="158"/>
      <c r="B234" s="116" t="s">
        <v>238</v>
      </c>
      <c r="C234" s="246">
        <v>0</v>
      </c>
      <c r="D234" s="121"/>
      <c r="E234" s="141">
        <v>1000</v>
      </c>
      <c r="F234" s="118">
        <v>0</v>
      </c>
      <c r="G234" s="118">
        <v>0</v>
      </c>
      <c r="H234" s="113">
        <v>0</v>
      </c>
      <c r="J234" s="352"/>
    </row>
    <row r="235" spans="1:10" s="66" customFormat="1" x14ac:dyDescent="0.25">
      <c r="A235" s="130"/>
      <c r="B235" s="120" t="s">
        <v>203</v>
      </c>
      <c r="C235" s="247">
        <v>0</v>
      </c>
      <c r="D235" s="121"/>
      <c r="E235" s="118">
        <v>1000</v>
      </c>
      <c r="F235" s="118">
        <v>0</v>
      </c>
      <c r="G235" s="125">
        <v>0</v>
      </c>
      <c r="H235" s="113">
        <f>F235/E235*100</f>
        <v>0</v>
      </c>
      <c r="J235" s="351"/>
    </row>
    <row r="236" spans="1:10" x14ac:dyDescent="0.25">
      <c r="A236" s="108" t="s">
        <v>250</v>
      </c>
      <c r="B236" s="109" t="s">
        <v>251</v>
      </c>
      <c r="C236" s="263"/>
      <c r="D236" s="110"/>
      <c r="E236" s="175">
        <f>E239+E246</f>
        <v>130938.75</v>
      </c>
      <c r="F236" s="175"/>
      <c r="G236" s="175"/>
      <c r="H236" s="176"/>
    </row>
    <row r="237" spans="1:10" s="201" customFormat="1" x14ac:dyDescent="0.25">
      <c r="A237" s="158">
        <v>11</v>
      </c>
      <c r="B237" s="116" t="s">
        <v>11</v>
      </c>
      <c r="C237" s="246"/>
      <c r="D237" s="121"/>
      <c r="E237" s="141"/>
      <c r="F237" s="118"/>
      <c r="G237" s="118"/>
      <c r="H237" s="113"/>
      <c r="J237" s="352"/>
    </row>
    <row r="238" spans="1:10" x14ac:dyDescent="0.25">
      <c r="A238" s="158"/>
      <c r="B238" s="116" t="s">
        <v>238</v>
      </c>
      <c r="C238" s="246">
        <v>53834.63</v>
      </c>
      <c r="D238" s="121"/>
      <c r="E238" s="141">
        <v>130938.75</v>
      </c>
      <c r="F238" s="118">
        <f>F239+F246</f>
        <v>72456.59</v>
      </c>
      <c r="G238" s="118">
        <f t="shared" ref="G238:G248" si="6">F238/C238*100</f>
        <v>134.5910429773549</v>
      </c>
      <c r="H238" s="113">
        <f>F238/E238*100</f>
        <v>55.336246909337383</v>
      </c>
    </row>
    <row r="239" spans="1:10" x14ac:dyDescent="0.25">
      <c r="A239" s="146"/>
      <c r="B239" s="116" t="s">
        <v>280</v>
      </c>
      <c r="C239" s="246">
        <v>53083.199999999997</v>
      </c>
      <c r="D239" s="121"/>
      <c r="E239" s="141">
        <f>E238-E246</f>
        <v>128728.75</v>
      </c>
      <c r="F239" s="118">
        <f>F240+F242+F244</f>
        <v>71264.649999999994</v>
      </c>
      <c r="G239" s="118">
        <f t="shared" si="6"/>
        <v>134.25085526117491</v>
      </c>
      <c r="H239" s="113">
        <f>F239/E239*100</f>
        <v>55.360321606478735</v>
      </c>
    </row>
    <row r="240" spans="1:10" x14ac:dyDescent="0.25">
      <c r="A240" s="127"/>
      <c r="B240" s="120" t="s">
        <v>197</v>
      </c>
      <c r="C240" s="247">
        <v>45049.96</v>
      </c>
      <c r="D240" s="121"/>
      <c r="E240" s="118"/>
      <c r="F240" s="118">
        <v>59797.96</v>
      </c>
      <c r="G240" s="125">
        <f t="shared" si="6"/>
        <v>132.73698800176516</v>
      </c>
      <c r="H240" s="113"/>
    </row>
    <row r="241" spans="1:11" x14ac:dyDescent="0.25">
      <c r="A241" s="122"/>
      <c r="B241" s="123" t="s">
        <v>198</v>
      </c>
      <c r="C241" s="251">
        <v>45049.96</v>
      </c>
      <c r="D241" s="121"/>
      <c r="E241" s="118"/>
      <c r="F241" s="125">
        <v>59797.96</v>
      </c>
      <c r="G241" s="125">
        <f t="shared" si="6"/>
        <v>132.73698800176516</v>
      </c>
      <c r="H241" s="113"/>
    </row>
    <row r="242" spans="1:11" ht="26.25" x14ac:dyDescent="0.25">
      <c r="A242" s="127"/>
      <c r="B242" s="120" t="s">
        <v>199</v>
      </c>
      <c r="C242" s="247">
        <v>600</v>
      </c>
      <c r="D242" s="121"/>
      <c r="E242" s="118"/>
      <c r="F242" s="118">
        <v>1600</v>
      </c>
      <c r="G242" s="118">
        <f t="shared" si="6"/>
        <v>266.66666666666663</v>
      </c>
      <c r="H242" s="113"/>
    </row>
    <row r="243" spans="1:11" ht="26.25" x14ac:dyDescent="0.25">
      <c r="A243" s="122"/>
      <c r="B243" s="123" t="s">
        <v>200</v>
      </c>
      <c r="C243" s="251">
        <v>600</v>
      </c>
      <c r="D243" s="121"/>
      <c r="E243" s="118"/>
      <c r="F243" s="125">
        <v>1600</v>
      </c>
      <c r="G243" s="125">
        <f t="shared" si="6"/>
        <v>266.66666666666663</v>
      </c>
      <c r="H243" s="113"/>
    </row>
    <row r="244" spans="1:11" ht="39" x14ac:dyDescent="0.25">
      <c r="A244" s="127"/>
      <c r="B244" s="120" t="s">
        <v>252</v>
      </c>
      <c r="C244" s="247">
        <v>7433.24</v>
      </c>
      <c r="D244" s="121"/>
      <c r="E244" s="118"/>
      <c r="F244" s="118">
        <v>9866.69</v>
      </c>
      <c r="G244" s="118">
        <f t="shared" si="6"/>
        <v>132.7374065683336</v>
      </c>
      <c r="H244" s="113"/>
    </row>
    <row r="245" spans="1:11" ht="39" x14ac:dyDescent="0.25">
      <c r="A245" s="127"/>
      <c r="B245" s="123" t="s">
        <v>253</v>
      </c>
      <c r="C245" s="251">
        <v>74323.240000000005</v>
      </c>
      <c r="D245" s="121"/>
      <c r="E245" s="118"/>
      <c r="F245" s="125">
        <v>8966.69</v>
      </c>
      <c r="G245" s="125">
        <f t="shared" si="6"/>
        <v>12.064449827537119</v>
      </c>
      <c r="H245" s="113"/>
    </row>
    <row r="246" spans="1:11" x14ac:dyDescent="0.25">
      <c r="A246" s="130"/>
      <c r="B246" s="120" t="s">
        <v>203</v>
      </c>
      <c r="C246" s="247">
        <v>751.43</v>
      </c>
      <c r="D246" s="121"/>
      <c r="E246" s="118">
        <v>2210</v>
      </c>
      <c r="F246" s="118">
        <v>1191.94</v>
      </c>
      <c r="G246" s="125">
        <f t="shared" si="6"/>
        <v>158.62289235191568</v>
      </c>
      <c r="H246" s="113">
        <f>F246/E246*100</f>
        <v>53.933936651583714</v>
      </c>
    </row>
    <row r="247" spans="1:11" ht="26.25" x14ac:dyDescent="0.25">
      <c r="A247" s="130"/>
      <c r="B247" s="120" t="s">
        <v>204</v>
      </c>
      <c r="C247" s="247">
        <v>751.43</v>
      </c>
      <c r="D247" s="121"/>
      <c r="E247" s="118"/>
      <c r="F247" s="125">
        <v>1191.94</v>
      </c>
      <c r="G247" s="125">
        <f t="shared" si="6"/>
        <v>158.62289235191568</v>
      </c>
      <c r="H247" s="113"/>
    </row>
    <row r="248" spans="1:11" ht="15.75" thickBot="1" x14ac:dyDescent="0.3">
      <c r="A248" s="136"/>
      <c r="B248" s="148" t="s">
        <v>205</v>
      </c>
      <c r="C248" s="251">
        <v>751.43</v>
      </c>
      <c r="D248" s="133"/>
      <c r="E248" s="134"/>
      <c r="F248" s="147">
        <v>1191.94</v>
      </c>
      <c r="G248" s="125">
        <f t="shared" si="6"/>
        <v>158.62289235191568</v>
      </c>
      <c r="H248" s="152"/>
    </row>
    <row r="249" spans="1:11" ht="27" thickBot="1" x14ac:dyDescent="0.3">
      <c r="A249" s="180" t="s">
        <v>37</v>
      </c>
      <c r="B249" s="178" t="s">
        <v>36</v>
      </c>
      <c r="C249" s="318"/>
      <c r="D249" s="319"/>
      <c r="E249" s="319"/>
      <c r="F249" s="319"/>
      <c r="G249" s="183"/>
      <c r="H249" s="184"/>
    </row>
    <row r="250" spans="1:11" s="201" customFormat="1" x14ac:dyDescent="0.25">
      <c r="A250" s="211">
        <v>11</v>
      </c>
      <c r="B250" s="115" t="s">
        <v>11</v>
      </c>
      <c r="C250" s="255"/>
      <c r="D250" s="117"/>
      <c r="E250" s="141"/>
      <c r="F250" s="141"/>
      <c r="G250" s="141"/>
      <c r="H250" s="208"/>
      <c r="J250" s="352"/>
    </row>
    <row r="251" spans="1:11" ht="26.25" x14ac:dyDescent="0.25">
      <c r="A251" s="127"/>
      <c r="B251" s="120" t="s">
        <v>282</v>
      </c>
      <c r="C251" s="247">
        <v>0</v>
      </c>
      <c r="D251" s="121"/>
      <c r="E251" s="118">
        <v>59000</v>
      </c>
      <c r="F251" s="118">
        <v>0</v>
      </c>
      <c r="G251" s="118">
        <v>0</v>
      </c>
      <c r="H251" s="113">
        <f>F251/E251*100</f>
        <v>0</v>
      </c>
    </row>
    <row r="252" spans="1:11" s="66" customFormat="1" ht="26.25" x14ac:dyDescent="0.25">
      <c r="A252" s="164"/>
      <c r="B252" s="132" t="s">
        <v>323</v>
      </c>
      <c r="C252" s="253">
        <v>0</v>
      </c>
      <c r="D252" s="133"/>
      <c r="E252" s="134"/>
      <c r="F252" s="134">
        <v>0</v>
      </c>
      <c r="G252" s="134"/>
      <c r="H252" s="152"/>
      <c r="J252" s="351"/>
    </row>
    <row r="253" spans="1:11" ht="27" thickBot="1" x14ac:dyDescent="0.3">
      <c r="A253" s="164"/>
      <c r="B253" s="148" t="s">
        <v>254</v>
      </c>
      <c r="C253" s="253">
        <v>0</v>
      </c>
      <c r="D253" s="133"/>
      <c r="E253" s="134"/>
      <c r="F253" s="147">
        <v>0</v>
      </c>
      <c r="G253" s="147">
        <v>0</v>
      </c>
      <c r="H253" s="152">
        <v>0</v>
      </c>
    </row>
    <row r="254" spans="1:11" ht="27" thickBot="1" x14ac:dyDescent="0.3">
      <c r="A254" s="180" t="s">
        <v>45</v>
      </c>
      <c r="B254" s="181" t="s">
        <v>46</v>
      </c>
      <c r="C254" s="249"/>
      <c r="D254" s="182"/>
      <c r="E254" s="183">
        <f>E256+E261+E266</f>
        <v>12000</v>
      </c>
      <c r="F254" s="183"/>
      <c r="G254" s="306"/>
      <c r="H254" s="184"/>
    </row>
    <row r="255" spans="1:11" s="201" customFormat="1" x14ac:dyDescent="0.25">
      <c r="A255" s="207">
        <v>5402</v>
      </c>
      <c r="B255" s="203" t="s">
        <v>61</v>
      </c>
      <c r="C255" s="250"/>
      <c r="D255" s="205"/>
      <c r="E255" s="208"/>
      <c r="F255" s="208"/>
      <c r="G255" s="208"/>
      <c r="H255" s="208"/>
      <c r="J255" s="352"/>
    </row>
    <row r="256" spans="1:11" x14ac:dyDescent="0.25">
      <c r="A256" s="142"/>
      <c r="B256" s="116" t="s">
        <v>281</v>
      </c>
      <c r="C256" s="246">
        <v>4741.97</v>
      </c>
      <c r="D256" s="121"/>
      <c r="E256" s="118">
        <v>9000</v>
      </c>
      <c r="F256" s="150">
        <v>3212.19</v>
      </c>
      <c r="G256" s="150">
        <f>F256/C256*100</f>
        <v>67.739568154163777</v>
      </c>
      <c r="H256" s="113">
        <f>F256/E256*100</f>
        <v>35.691000000000003</v>
      </c>
      <c r="K256" s="35"/>
    </row>
    <row r="257" spans="1:10" x14ac:dyDescent="0.25">
      <c r="A257" s="127"/>
      <c r="B257" s="116" t="s">
        <v>162</v>
      </c>
      <c r="C257" s="246">
        <v>4741.97</v>
      </c>
      <c r="D257" s="121"/>
      <c r="E257" s="118">
        <v>9000</v>
      </c>
      <c r="F257" s="150">
        <v>3212.19</v>
      </c>
      <c r="G257" s="150">
        <f t="shared" ref="G257:G259" si="7">F257/C257*100</f>
        <v>67.739568154163777</v>
      </c>
      <c r="H257" s="113">
        <f>F257/E257*100</f>
        <v>35.691000000000003</v>
      </c>
    </row>
    <row r="258" spans="1:10" s="66" customFormat="1" ht="26.25" x14ac:dyDescent="0.25">
      <c r="A258" s="127"/>
      <c r="B258" s="116" t="s">
        <v>210</v>
      </c>
      <c r="C258" s="246">
        <v>4741.97</v>
      </c>
      <c r="D258" s="121"/>
      <c r="E258" s="118"/>
      <c r="F258" s="150">
        <v>3212.19</v>
      </c>
      <c r="G258" s="150">
        <f t="shared" si="7"/>
        <v>67.739568154163777</v>
      </c>
      <c r="H258" s="113"/>
      <c r="J258" s="351"/>
    </row>
    <row r="259" spans="1:10" x14ac:dyDescent="0.25">
      <c r="A259" s="142"/>
      <c r="B259" s="159" t="s">
        <v>255</v>
      </c>
      <c r="C259" s="268">
        <v>4741.97</v>
      </c>
      <c r="D259" s="124"/>
      <c r="E259" s="125"/>
      <c r="F259" s="156">
        <v>3212.19</v>
      </c>
      <c r="G259" s="150">
        <f t="shared" si="7"/>
        <v>67.739568154163777</v>
      </c>
      <c r="H259" s="113"/>
    </row>
    <row r="260" spans="1:10" s="201" customFormat="1" x14ac:dyDescent="0.25">
      <c r="A260" s="209">
        <v>57</v>
      </c>
      <c r="B260" s="204" t="s">
        <v>48</v>
      </c>
      <c r="C260" s="254">
        <v>0</v>
      </c>
      <c r="D260" s="210"/>
      <c r="E260" s="113"/>
      <c r="F260" s="113"/>
      <c r="G260" s="150"/>
      <c r="H260" s="113"/>
      <c r="J260" s="352"/>
    </row>
    <row r="261" spans="1:10" x14ac:dyDescent="0.25">
      <c r="A261" s="142"/>
      <c r="B261" s="116" t="s">
        <v>281</v>
      </c>
      <c r="C261" s="254">
        <v>0</v>
      </c>
      <c r="D261" s="121"/>
      <c r="E261" s="118">
        <v>1200</v>
      </c>
      <c r="F261" s="113">
        <v>252.82</v>
      </c>
      <c r="G261" s="150">
        <v>0</v>
      </c>
      <c r="H261" s="113">
        <f>F261/E261*100</f>
        <v>21.068333333333335</v>
      </c>
    </row>
    <row r="262" spans="1:10" x14ac:dyDescent="0.25">
      <c r="A262" s="130"/>
      <c r="B262" s="116" t="s">
        <v>162</v>
      </c>
      <c r="C262" s="254">
        <v>0</v>
      </c>
      <c r="D262" s="121"/>
      <c r="E262" s="118">
        <v>1200</v>
      </c>
      <c r="F262" s="125">
        <v>252.82</v>
      </c>
      <c r="G262" s="150">
        <v>0</v>
      </c>
      <c r="H262" s="113">
        <f>F262/E262*100</f>
        <v>21.068333333333335</v>
      </c>
    </row>
    <row r="263" spans="1:10" s="66" customFormat="1" ht="26.25" x14ac:dyDescent="0.25">
      <c r="A263" s="136"/>
      <c r="B263" s="144" t="s">
        <v>227</v>
      </c>
      <c r="C263" s="254">
        <v>0</v>
      </c>
      <c r="D263" s="133"/>
      <c r="E263" s="118"/>
      <c r="F263" s="125">
        <v>252.82</v>
      </c>
      <c r="G263" s="150">
        <v>0</v>
      </c>
      <c r="H263" s="113"/>
      <c r="J263" s="351"/>
    </row>
    <row r="264" spans="1:10" x14ac:dyDescent="0.25">
      <c r="A264" s="136"/>
      <c r="B264" s="160" t="s">
        <v>255</v>
      </c>
      <c r="C264" s="254">
        <v>0</v>
      </c>
      <c r="D264" s="185"/>
      <c r="E264" s="125"/>
      <c r="F264" s="125">
        <v>252.82</v>
      </c>
      <c r="G264" s="150">
        <v>0</v>
      </c>
      <c r="H264" s="113"/>
    </row>
    <row r="265" spans="1:10" s="350" customFormat="1" x14ac:dyDescent="0.25">
      <c r="A265" s="346">
        <v>11</v>
      </c>
      <c r="B265" s="347" t="s">
        <v>11</v>
      </c>
      <c r="C265" s="348">
        <v>0</v>
      </c>
      <c r="D265" s="349"/>
      <c r="E265" s="118"/>
      <c r="F265" s="152"/>
      <c r="G265" s="150"/>
      <c r="H265" s="113"/>
      <c r="J265" s="353"/>
    </row>
    <row r="266" spans="1:10" s="66" customFormat="1" x14ac:dyDescent="0.25">
      <c r="A266" s="142"/>
      <c r="B266" s="116" t="s">
        <v>281</v>
      </c>
      <c r="C266" s="254">
        <v>0</v>
      </c>
      <c r="D266" s="121"/>
      <c r="E266" s="118">
        <v>1800</v>
      </c>
      <c r="F266" s="113">
        <v>1708.66</v>
      </c>
      <c r="G266" s="150">
        <v>0</v>
      </c>
      <c r="H266" s="113">
        <f>F266/E266*100</f>
        <v>94.925555555555562</v>
      </c>
      <c r="J266" s="351"/>
    </row>
    <row r="267" spans="1:10" s="66" customFormat="1" x14ac:dyDescent="0.25">
      <c r="A267" s="130"/>
      <c r="B267" s="116" t="s">
        <v>162</v>
      </c>
      <c r="C267" s="254">
        <v>0</v>
      </c>
      <c r="D267" s="121"/>
      <c r="E267" s="118">
        <v>1800</v>
      </c>
      <c r="F267" s="125">
        <v>1708.66</v>
      </c>
      <c r="G267" s="150">
        <v>0</v>
      </c>
      <c r="H267" s="113">
        <f>F267/E267*100</f>
        <v>94.925555555555562</v>
      </c>
      <c r="J267" s="351"/>
    </row>
    <row r="268" spans="1:10" s="66" customFormat="1" ht="26.25" x14ac:dyDescent="0.25">
      <c r="A268" s="136"/>
      <c r="B268" s="144" t="s">
        <v>227</v>
      </c>
      <c r="C268" s="254">
        <v>0</v>
      </c>
      <c r="D268" s="133"/>
      <c r="E268" s="118"/>
      <c r="F268" s="125">
        <v>1708.66</v>
      </c>
      <c r="G268" s="150">
        <v>0</v>
      </c>
      <c r="H268" s="113"/>
      <c r="J268" s="351"/>
    </row>
    <row r="269" spans="1:10" s="66" customFormat="1" x14ac:dyDescent="0.25">
      <c r="A269" s="136"/>
      <c r="B269" s="160" t="s">
        <v>255</v>
      </c>
      <c r="C269" s="254">
        <v>0</v>
      </c>
      <c r="D269" s="185"/>
      <c r="E269" s="125"/>
      <c r="F269" s="125">
        <v>1708.66</v>
      </c>
      <c r="G269" s="150">
        <v>0</v>
      </c>
      <c r="H269" s="113"/>
      <c r="J269" s="351"/>
    </row>
    <row r="270" spans="1:10" x14ac:dyDescent="0.25">
      <c r="A270" s="161" t="s">
        <v>47</v>
      </c>
      <c r="B270" s="365" t="s">
        <v>315</v>
      </c>
      <c r="C270" s="366"/>
      <c r="D270" s="155"/>
      <c r="E270" s="111">
        <f>E272+E285+E298</f>
        <v>274499.89</v>
      </c>
      <c r="F270" s="162"/>
      <c r="G270" s="162"/>
      <c r="H270" s="112"/>
    </row>
    <row r="271" spans="1:10" s="201" customFormat="1" x14ac:dyDescent="0.25">
      <c r="A271" s="209">
        <v>11</v>
      </c>
      <c r="B271" s="214" t="s">
        <v>41</v>
      </c>
      <c r="D271" s="221"/>
      <c r="E271" s="113"/>
      <c r="F271" s="113"/>
      <c r="G271" s="113"/>
      <c r="H271" s="113"/>
      <c r="J271" s="352"/>
    </row>
    <row r="272" spans="1:10" x14ac:dyDescent="0.25">
      <c r="A272" s="163"/>
      <c r="B272" s="115" t="s">
        <v>161</v>
      </c>
      <c r="C272" s="264">
        <v>110197.32</v>
      </c>
      <c r="D272" s="117"/>
      <c r="E272" s="118">
        <f>E273+E280</f>
        <v>41174.979999999996</v>
      </c>
      <c r="F272" s="141">
        <f>F273+F280</f>
        <v>150377.71</v>
      </c>
      <c r="G272" s="141">
        <f>F272/C273*100</f>
        <v>144.80264874057426</v>
      </c>
      <c r="H272" s="113">
        <f>F272/E272*100</f>
        <v>365.21623082755599</v>
      </c>
    </row>
    <row r="273" spans="1:11" x14ac:dyDescent="0.25">
      <c r="A273" s="127"/>
      <c r="B273" s="116" t="s">
        <v>280</v>
      </c>
      <c r="C273" s="255">
        <v>103850.11</v>
      </c>
      <c r="D273" s="121"/>
      <c r="E273" s="118">
        <f>31765.35+2190+5241.28</f>
        <v>39196.629999999997</v>
      </c>
      <c r="F273" s="118">
        <f>F274+F276+F278</f>
        <v>143186.87</v>
      </c>
      <c r="G273" s="141">
        <f>F273/C274*100</f>
        <v>173.00471746898921</v>
      </c>
      <c r="H273" s="113">
        <f>F273/E273*100</f>
        <v>365.30403251504021</v>
      </c>
    </row>
    <row r="274" spans="1:11" x14ac:dyDescent="0.25">
      <c r="A274" s="127"/>
      <c r="B274" s="120" t="s">
        <v>197</v>
      </c>
      <c r="C274" s="247">
        <v>82764.72</v>
      </c>
      <c r="D274" s="121"/>
      <c r="E274" s="118"/>
      <c r="F274" s="118">
        <v>116040.23</v>
      </c>
      <c r="G274" s="141">
        <f t="shared" ref="G274:G283" si="8">F274/C274*100</f>
        <v>140.204944812234</v>
      </c>
      <c r="H274" s="113"/>
    </row>
    <row r="275" spans="1:11" x14ac:dyDescent="0.25">
      <c r="A275" s="127"/>
      <c r="B275" s="123" t="s">
        <v>198</v>
      </c>
      <c r="C275" s="251">
        <v>82764.72</v>
      </c>
      <c r="D275" s="121"/>
      <c r="E275" s="118"/>
      <c r="F275" s="125">
        <f>116040.23</f>
        <v>116040.23</v>
      </c>
      <c r="G275" s="141">
        <f t="shared" si="8"/>
        <v>140.204944812234</v>
      </c>
      <c r="H275" s="113"/>
    </row>
    <row r="276" spans="1:11" ht="26.25" x14ac:dyDescent="0.25">
      <c r="A276" s="127"/>
      <c r="B276" s="120" t="s">
        <v>199</v>
      </c>
      <c r="C276" s="247">
        <v>8000</v>
      </c>
      <c r="D276" s="121"/>
      <c r="E276" s="118"/>
      <c r="F276" s="118">
        <v>8000</v>
      </c>
      <c r="G276" s="141">
        <f t="shared" si="8"/>
        <v>100</v>
      </c>
      <c r="H276" s="113"/>
    </row>
    <row r="277" spans="1:11" ht="26.25" x14ac:dyDescent="0.25">
      <c r="A277" s="122"/>
      <c r="B277" s="123" t="s">
        <v>200</v>
      </c>
      <c r="C277" s="251">
        <v>80000</v>
      </c>
      <c r="D277" s="121"/>
      <c r="E277" s="118"/>
      <c r="F277" s="125">
        <v>8000</v>
      </c>
      <c r="G277" s="141">
        <f t="shared" si="8"/>
        <v>10</v>
      </c>
      <c r="H277" s="113"/>
    </row>
    <row r="278" spans="1:11" ht="26.25" x14ac:dyDescent="0.25">
      <c r="A278" s="122"/>
      <c r="B278" s="120" t="s">
        <v>201</v>
      </c>
      <c r="C278" s="247">
        <v>13085.39</v>
      </c>
      <c r="D278" s="121"/>
      <c r="E278" s="118"/>
      <c r="F278" s="118">
        <v>19146.64</v>
      </c>
      <c r="G278" s="141">
        <f t="shared" si="8"/>
        <v>146.32074397476882</v>
      </c>
      <c r="H278" s="113"/>
    </row>
    <row r="279" spans="1:11" ht="26.25" x14ac:dyDescent="0.25">
      <c r="A279" s="146"/>
      <c r="B279" s="123" t="s">
        <v>202</v>
      </c>
      <c r="C279" s="251">
        <v>13085.39</v>
      </c>
      <c r="D279" s="121"/>
      <c r="E279" s="118"/>
      <c r="F279" s="125">
        <v>19146.64</v>
      </c>
      <c r="G279" s="141">
        <f t="shared" si="8"/>
        <v>146.32074397476882</v>
      </c>
      <c r="H279" s="113"/>
    </row>
    <row r="280" spans="1:11" x14ac:dyDescent="0.25">
      <c r="A280" s="127"/>
      <c r="B280" s="120" t="s">
        <v>162</v>
      </c>
      <c r="C280" s="247">
        <v>6374.21</v>
      </c>
      <c r="D280" s="121"/>
      <c r="E280" s="118">
        <f>49.5+1928.85</f>
        <v>1978.35</v>
      </c>
      <c r="F280" s="118">
        <f>F281</f>
        <v>7190.84</v>
      </c>
      <c r="G280" s="141">
        <f t="shared" si="8"/>
        <v>112.81146997039633</v>
      </c>
      <c r="H280" s="113">
        <f>F280/E280*100</f>
        <v>363.47663456921174</v>
      </c>
    </row>
    <row r="281" spans="1:11" ht="26.25" x14ac:dyDescent="0.25">
      <c r="A281" s="122"/>
      <c r="B281" s="120" t="s">
        <v>270</v>
      </c>
      <c r="C281" s="247">
        <v>6374.21</v>
      </c>
      <c r="D281" s="121"/>
      <c r="E281" s="118"/>
      <c r="F281" s="118">
        <f>F282+F283</f>
        <v>7190.84</v>
      </c>
      <c r="G281" s="141">
        <f t="shared" si="8"/>
        <v>112.81146997039633</v>
      </c>
      <c r="H281" s="113"/>
    </row>
    <row r="282" spans="1:11" x14ac:dyDescent="0.25">
      <c r="A282" s="122"/>
      <c r="B282" s="123" t="s">
        <v>163</v>
      </c>
      <c r="C282" s="251">
        <v>0</v>
      </c>
      <c r="D282" s="121"/>
      <c r="E282" s="118"/>
      <c r="F282" s="125">
        <v>330</v>
      </c>
      <c r="G282" s="141">
        <v>0</v>
      </c>
      <c r="H282" s="113"/>
    </row>
    <row r="283" spans="1:11" ht="26.25" x14ac:dyDescent="0.25">
      <c r="A283" s="122"/>
      <c r="B283" s="123" t="s">
        <v>164</v>
      </c>
      <c r="C283" s="251">
        <v>6374.21</v>
      </c>
      <c r="D283" s="121"/>
      <c r="E283" s="118"/>
      <c r="F283" s="125">
        <v>6860.84</v>
      </c>
      <c r="G283" s="141">
        <f t="shared" si="8"/>
        <v>107.63435782630317</v>
      </c>
      <c r="H283" s="113"/>
      <c r="J283" s="201"/>
      <c r="K283" s="201"/>
    </row>
    <row r="284" spans="1:11" s="201" customFormat="1" x14ac:dyDescent="0.25">
      <c r="A284" s="209">
        <v>5402</v>
      </c>
      <c r="B284" s="214" t="s">
        <v>61</v>
      </c>
      <c r="C284" s="267">
        <v>0</v>
      </c>
      <c r="D284" s="221"/>
      <c r="E284" s="113"/>
      <c r="F284" s="113">
        <v>0</v>
      </c>
      <c r="G284" s="141"/>
      <c r="H284" s="113"/>
      <c r="J284" s="352"/>
    </row>
    <row r="285" spans="1:11" x14ac:dyDescent="0.25">
      <c r="A285" s="163"/>
      <c r="B285" s="115" t="s">
        <v>238</v>
      </c>
      <c r="C285" s="267">
        <v>0</v>
      </c>
      <c r="D285" s="117"/>
      <c r="E285" s="118">
        <f>E286+E293</f>
        <v>198326.17</v>
      </c>
      <c r="F285" s="141">
        <v>0</v>
      </c>
      <c r="G285" s="141">
        <v>0</v>
      </c>
      <c r="H285" s="113">
        <f>F285/E285*100</f>
        <v>0</v>
      </c>
    </row>
    <row r="286" spans="1:11" x14ac:dyDescent="0.25">
      <c r="A286" s="127"/>
      <c r="B286" s="116" t="s">
        <v>280</v>
      </c>
      <c r="C286" s="267">
        <v>0</v>
      </c>
      <c r="D286" s="121"/>
      <c r="E286" s="118">
        <f>153003.1+10548.5+25245.51</f>
        <v>188797.11000000002</v>
      </c>
      <c r="F286" s="118">
        <v>0</v>
      </c>
      <c r="G286" s="141">
        <v>0</v>
      </c>
      <c r="H286" s="113">
        <f>F286/E286*100</f>
        <v>0</v>
      </c>
    </row>
    <row r="287" spans="1:11" x14ac:dyDescent="0.25">
      <c r="A287" s="127"/>
      <c r="B287" s="120" t="s">
        <v>197</v>
      </c>
      <c r="C287" s="267">
        <v>0</v>
      </c>
      <c r="D287" s="121"/>
      <c r="E287" s="118"/>
      <c r="F287" s="118">
        <v>0</v>
      </c>
      <c r="G287" s="141">
        <v>0</v>
      </c>
      <c r="H287" s="113"/>
    </row>
    <row r="288" spans="1:11" x14ac:dyDescent="0.25">
      <c r="A288" s="127"/>
      <c r="B288" s="123" t="s">
        <v>198</v>
      </c>
      <c r="C288" s="267">
        <v>0</v>
      </c>
      <c r="D288" s="121"/>
      <c r="E288" s="118"/>
      <c r="F288" s="125">
        <v>0</v>
      </c>
      <c r="G288" s="141">
        <v>0</v>
      </c>
      <c r="H288" s="113"/>
    </row>
    <row r="289" spans="1:10" ht="26.25" x14ac:dyDescent="0.25">
      <c r="A289" s="127"/>
      <c r="B289" s="120" t="s">
        <v>199</v>
      </c>
      <c r="C289" s="267">
        <v>0</v>
      </c>
      <c r="D289" s="121"/>
      <c r="E289" s="118"/>
      <c r="F289" s="125">
        <v>0</v>
      </c>
      <c r="G289" s="141">
        <v>0</v>
      </c>
      <c r="H289" s="113"/>
    </row>
    <row r="290" spans="1:10" ht="26.25" x14ac:dyDescent="0.25">
      <c r="A290" s="122"/>
      <c r="B290" s="123" t="s">
        <v>200</v>
      </c>
      <c r="C290" s="267">
        <v>0</v>
      </c>
      <c r="D290" s="121"/>
      <c r="E290" s="118"/>
      <c r="F290" s="125">
        <v>0</v>
      </c>
      <c r="G290" s="141">
        <v>0</v>
      </c>
      <c r="H290" s="113"/>
    </row>
    <row r="291" spans="1:10" ht="26.25" x14ac:dyDescent="0.25">
      <c r="A291" s="122"/>
      <c r="B291" s="120" t="s">
        <v>201</v>
      </c>
      <c r="C291" s="267">
        <v>0</v>
      </c>
      <c r="D291" s="121"/>
      <c r="E291" s="118"/>
      <c r="F291" s="125">
        <v>0</v>
      </c>
      <c r="G291" s="141">
        <v>0</v>
      </c>
      <c r="H291" s="113"/>
    </row>
    <row r="292" spans="1:10" ht="26.25" x14ac:dyDescent="0.25">
      <c r="A292" s="146"/>
      <c r="B292" s="123" t="s">
        <v>202</v>
      </c>
      <c r="C292" s="267">
        <v>0</v>
      </c>
      <c r="D292" s="121"/>
      <c r="E292" s="118"/>
      <c r="F292" s="125">
        <v>0</v>
      </c>
      <c r="G292" s="141">
        <v>0</v>
      </c>
      <c r="H292" s="113"/>
    </row>
    <row r="293" spans="1:10" x14ac:dyDescent="0.25">
      <c r="A293" s="127"/>
      <c r="B293" s="120" t="s">
        <v>162</v>
      </c>
      <c r="C293" s="267">
        <v>0</v>
      </c>
      <c r="D293" s="121"/>
      <c r="E293" s="118">
        <f>9290.63+238.43</f>
        <v>9529.06</v>
      </c>
      <c r="F293" s="125">
        <v>0</v>
      </c>
      <c r="G293" s="141">
        <v>0</v>
      </c>
      <c r="H293" s="113">
        <f>F293/E293*100</f>
        <v>0</v>
      </c>
    </row>
    <row r="294" spans="1:10" ht="30" customHeight="1" x14ac:dyDescent="0.25">
      <c r="A294" s="122"/>
      <c r="B294" s="120" t="s">
        <v>270</v>
      </c>
      <c r="C294" s="267">
        <v>0</v>
      </c>
      <c r="D294" s="121"/>
      <c r="E294" s="118"/>
      <c r="F294" s="125">
        <v>0</v>
      </c>
      <c r="G294" s="141">
        <v>0</v>
      </c>
      <c r="H294" s="113"/>
    </row>
    <row r="295" spans="1:10" x14ac:dyDescent="0.25">
      <c r="A295" s="186"/>
      <c r="B295" s="148" t="s">
        <v>163</v>
      </c>
      <c r="C295" s="267">
        <v>0</v>
      </c>
      <c r="D295" s="187"/>
      <c r="E295" s="166"/>
      <c r="F295" s="125">
        <v>0</v>
      </c>
      <c r="G295" s="141">
        <v>0</v>
      </c>
      <c r="H295" s="113"/>
    </row>
    <row r="296" spans="1:10" ht="26.25" x14ac:dyDescent="0.25">
      <c r="A296" s="122"/>
      <c r="B296" s="137" t="s">
        <v>164</v>
      </c>
      <c r="C296" s="267">
        <v>0</v>
      </c>
      <c r="D296" s="131"/>
      <c r="E296" s="131"/>
      <c r="F296" s="125">
        <v>0</v>
      </c>
      <c r="G296" s="141">
        <v>0</v>
      </c>
      <c r="H296" s="113"/>
    </row>
    <row r="297" spans="1:10" s="201" customFormat="1" x14ac:dyDescent="0.25">
      <c r="A297" s="158">
        <v>57</v>
      </c>
      <c r="B297" s="214" t="s">
        <v>49</v>
      </c>
      <c r="C297" s="267">
        <v>0</v>
      </c>
      <c r="D297" s="131"/>
      <c r="E297" s="118"/>
      <c r="F297" s="125">
        <v>0</v>
      </c>
      <c r="G297" s="141"/>
      <c r="H297" s="113"/>
      <c r="J297" s="352"/>
    </row>
    <row r="298" spans="1:10" s="66" customFormat="1" x14ac:dyDescent="0.25">
      <c r="A298" s="122"/>
      <c r="B298" s="276" t="s">
        <v>238</v>
      </c>
      <c r="C298" s="267">
        <v>0</v>
      </c>
      <c r="D298" s="131"/>
      <c r="E298" s="118">
        <f>E299+E306</f>
        <v>34998.74</v>
      </c>
      <c r="F298" s="125">
        <v>0</v>
      </c>
      <c r="G298" s="141">
        <v>0</v>
      </c>
      <c r="H298" s="113">
        <f>F298/E298*100</f>
        <v>0</v>
      </c>
      <c r="J298" s="351"/>
    </row>
    <row r="299" spans="1:10" s="66" customFormat="1" x14ac:dyDescent="0.25">
      <c r="A299" s="122"/>
      <c r="B299" s="276" t="s">
        <v>280</v>
      </c>
      <c r="C299" s="267">
        <v>0</v>
      </c>
      <c r="D299" s="131"/>
      <c r="E299" s="118">
        <f>27000.55+1861.5+4455.09</f>
        <v>33317.14</v>
      </c>
      <c r="F299" s="125">
        <v>0</v>
      </c>
      <c r="G299" s="141">
        <v>0</v>
      </c>
      <c r="H299" s="113">
        <f>F299/E299*100</f>
        <v>0</v>
      </c>
      <c r="J299" s="351"/>
    </row>
    <row r="300" spans="1:10" s="66" customFormat="1" x14ac:dyDescent="0.25">
      <c r="A300" s="122"/>
      <c r="B300" s="276" t="s">
        <v>197</v>
      </c>
      <c r="C300" s="267">
        <v>0</v>
      </c>
      <c r="D300" s="131"/>
      <c r="E300" s="131"/>
      <c r="F300" s="125">
        <v>0</v>
      </c>
      <c r="G300" s="141">
        <v>0</v>
      </c>
      <c r="H300" s="113"/>
      <c r="J300" s="351"/>
    </row>
    <row r="301" spans="1:10" s="66" customFormat="1" x14ac:dyDescent="0.25">
      <c r="A301" s="122"/>
      <c r="B301" s="137" t="s">
        <v>198</v>
      </c>
      <c r="C301" s="267">
        <v>0</v>
      </c>
      <c r="D301" s="131"/>
      <c r="E301" s="131"/>
      <c r="F301" s="125">
        <v>0</v>
      </c>
      <c r="G301" s="141">
        <v>0</v>
      </c>
      <c r="H301" s="113"/>
      <c r="J301" s="351"/>
    </row>
    <row r="302" spans="1:10" s="66" customFormat="1" ht="26.25" x14ac:dyDescent="0.25">
      <c r="A302" s="122"/>
      <c r="B302" s="276" t="s">
        <v>199</v>
      </c>
      <c r="C302" s="267">
        <v>0</v>
      </c>
      <c r="D302" s="131"/>
      <c r="E302" s="131"/>
      <c r="F302" s="125">
        <v>0</v>
      </c>
      <c r="G302" s="141">
        <v>0</v>
      </c>
      <c r="H302" s="113"/>
      <c r="J302" s="351"/>
    </row>
    <row r="303" spans="1:10" s="66" customFormat="1" ht="26.25" x14ac:dyDescent="0.25">
      <c r="A303" s="122"/>
      <c r="B303" s="137" t="s">
        <v>200</v>
      </c>
      <c r="C303" s="267">
        <v>0</v>
      </c>
      <c r="D303" s="131"/>
      <c r="E303" s="131"/>
      <c r="F303" s="125">
        <v>0</v>
      </c>
      <c r="G303" s="141">
        <v>0</v>
      </c>
      <c r="H303" s="113"/>
      <c r="J303" s="351"/>
    </row>
    <row r="304" spans="1:10" s="66" customFormat="1" ht="26.25" x14ac:dyDescent="0.25">
      <c r="A304" s="122"/>
      <c r="B304" s="276" t="s">
        <v>201</v>
      </c>
      <c r="C304" s="267">
        <v>0</v>
      </c>
      <c r="D304" s="131"/>
      <c r="E304" s="131"/>
      <c r="F304" s="125">
        <v>0</v>
      </c>
      <c r="G304" s="141">
        <v>0</v>
      </c>
      <c r="H304" s="113"/>
      <c r="J304" s="351"/>
    </row>
    <row r="305" spans="1:10" s="66" customFormat="1" ht="26.25" x14ac:dyDescent="0.25">
      <c r="A305" s="122"/>
      <c r="B305" s="137" t="s">
        <v>202</v>
      </c>
      <c r="C305" s="267">
        <v>0</v>
      </c>
      <c r="D305" s="131"/>
      <c r="E305" s="131"/>
      <c r="F305" s="125">
        <v>0</v>
      </c>
      <c r="G305" s="141">
        <v>0</v>
      </c>
      <c r="H305" s="113"/>
      <c r="J305" s="351"/>
    </row>
    <row r="306" spans="1:10" s="66" customFormat="1" x14ac:dyDescent="0.25">
      <c r="A306" s="122"/>
      <c r="B306" s="276" t="s">
        <v>162</v>
      </c>
      <c r="C306" s="267">
        <v>0</v>
      </c>
      <c r="D306" s="131"/>
      <c r="E306" s="118">
        <f>42.08+1639.52</f>
        <v>1681.6</v>
      </c>
      <c r="F306" s="125">
        <v>0</v>
      </c>
      <c r="G306" s="141">
        <v>0</v>
      </c>
      <c r="H306" s="113">
        <f>F306/E306*100</f>
        <v>0</v>
      </c>
      <c r="J306" s="351"/>
    </row>
    <row r="307" spans="1:10" s="66" customFormat="1" ht="26.25" x14ac:dyDescent="0.25">
      <c r="A307" s="122"/>
      <c r="B307" s="276" t="s">
        <v>270</v>
      </c>
      <c r="C307" s="267">
        <v>0</v>
      </c>
      <c r="D307" s="131"/>
      <c r="E307" s="131"/>
      <c r="F307" s="125">
        <v>0</v>
      </c>
      <c r="G307" s="141">
        <v>0</v>
      </c>
      <c r="H307" s="113"/>
      <c r="J307" s="351"/>
    </row>
    <row r="308" spans="1:10" s="66" customFormat="1" x14ac:dyDescent="0.25">
      <c r="A308" s="122"/>
      <c r="B308" s="137" t="s">
        <v>163</v>
      </c>
      <c r="C308" s="267">
        <v>0</v>
      </c>
      <c r="D308" s="131"/>
      <c r="E308" s="131"/>
      <c r="F308" s="125">
        <v>0</v>
      </c>
      <c r="G308" s="141">
        <v>0</v>
      </c>
      <c r="H308" s="113"/>
      <c r="J308" s="351"/>
    </row>
    <row r="309" spans="1:10" s="66" customFormat="1" ht="26.25" x14ac:dyDescent="0.25">
      <c r="A309" s="122"/>
      <c r="B309" s="137" t="s">
        <v>164</v>
      </c>
      <c r="C309" s="267">
        <v>0</v>
      </c>
      <c r="D309" s="131"/>
      <c r="E309" s="131"/>
      <c r="F309" s="125">
        <v>0</v>
      </c>
      <c r="G309" s="141">
        <v>0</v>
      </c>
      <c r="H309" s="113"/>
      <c r="J309" s="351"/>
    </row>
    <row r="310" spans="1:10" ht="15.75" thickBot="1" x14ac:dyDescent="0.3">
      <c r="A310" s="270" t="s">
        <v>256</v>
      </c>
      <c r="B310" s="271" t="s">
        <v>257</v>
      </c>
      <c r="C310" s="272"/>
      <c r="D310" s="273"/>
      <c r="E310" s="274"/>
      <c r="F310" s="274"/>
      <c r="G310" s="307"/>
      <c r="H310" s="275"/>
    </row>
    <row r="311" spans="1:10" s="201" customFormat="1" x14ac:dyDescent="0.25">
      <c r="A311" s="207">
        <v>11</v>
      </c>
      <c r="B311" s="203" t="s">
        <v>11</v>
      </c>
      <c r="C311" s="250"/>
      <c r="D311" s="205"/>
      <c r="E311" s="141"/>
      <c r="F311" s="208"/>
      <c r="G311" s="208"/>
      <c r="H311" s="208"/>
      <c r="J311" s="352"/>
    </row>
    <row r="312" spans="1:10" x14ac:dyDescent="0.25">
      <c r="A312" s="130"/>
      <c r="B312" s="144" t="s">
        <v>161</v>
      </c>
      <c r="C312" s="258">
        <v>7797.21</v>
      </c>
      <c r="D312" s="121"/>
      <c r="E312" s="118">
        <f>E313+E320</f>
        <v>15912.5</v>
      </c>
      <c r="F312" s="118">
        <f>F313+F320</f>
        <v>8450.11</v>
      </c>
      <c r="G312" s="208">
        <f t="shared" ref="G312:G319" si="9">F312/C312*100</f>
        <v>108.37350795989849</v>
      </c>
      <c r="H312" s="113">
        <f>F312/E312*100</f>
        <v>53.103597800471334</v>
      </c>
    </row>
    <row r="313" spans="1:10" x14ac:dyDescent="0.25">
      <c r="A313" s="127"/>
      <c r="B313" s="144" t="s">
        <v>258</v>
      </c>
      <c r="C313" s="258">
        <v>7797.21</v>
      </c>
      <c r="D313" s="121"/>
      <c r="E313" s="118">
        <v>15262.5</v>
      </c>
      <c r="F313" s="118">
        <f>F314+F316+F318</f>
        <v>8046.2000000000007</v>
      </c>
      <c r="G313" s="208">
        <f t="shared" si="9"/>
        <v>103.1933217137925</v>
      </c>
      <c r="H313" s="113">
        <f>F313/E313*100</f>
        <v>52.718755118755126</v>
      </c>
    </row>
    <row r="314" spans="1:10" x14ac:dyDescent="0.25">
      <c r="A314" s="127"/>
      <c r="B314" s="144" t="s">
        <v>197</v>
      </c>
      <c r="C314" s="258">
        <v>6304.74</v>
      </c>
      <c r="D314" s="121"/>
      <c r="E314" s="118"/>
      <c r="F314" s="118">
        <v>6878.26</v>
      </c>
      <c r="G314" s="208">
        <f t="shared" si="9"/>
        <v>109.09664791886739</v>
      </c>
      <c r="H314" s="113"/>
    </row>
    <row r="315" spans="1:10" x14ac:dyDescent="0.25">
      <c r="A315" s="127"/>
      <c r="B315" s="160" t="s">
        <v>198</v>
      </c>
      <c r="C315" s="327">
        <v>6304.74</v>
      </c>
      <c r="D315" s="133"/>
      <c r="E315" s="118"/>
      <c r="F315" s="118">
        <v>6878.26</v>
      </c>
      <c r="G315" s="208">
        <f t="shared" si="9"/>
        <v>109.09664791886739</v>
      </c>
      <c r="H315" s="113"/>
    </row>
    <row r="316" spans="1:10" s="66" customFormat="1" ht="26.25" x14ac:dyDescent="0.25">
      <c r="A316" s="127"/>
      <c r="B316" s="139" t="s">
        <v>271</v>
      </c>
      <c r="C316" s="256">
        <v>100</v>
      </c>
      <c r="D316" s="218"/>
      <c r="E316" s="118"/>
      <c r="F316" s="118">
        <v>300</v>
      </c>
      <c r="G316" s="208">
        <v>0</v>
      </c>
      <c r="H316" s="113"/>
      <c r="J316" s="351"/>
    </row>
    <row r="317" spans="1:10" s="66" customFormat="1" ht="26.25" x14ac:dyDescent="0.25">
      <c r="A317" s="127"/>
      <c r="B317" s="167" t="s">
        <v>272</v>
      </c>
      <c r="C317" s="267">
        <v>100</v>
      </c>
      <c r="D317" s="218"/>
      <c r="E317" s="118"/>
      <c r="F317" s="125">
        <v>300</v>
      </c>
      <c r="G317" s="208">
        <v>0</v>
      </c>
      <c r="H317" s="113"/>
      <c r="J317" s="351"/>
    </row>
    <row r="318" spans="1:10" ht="26.25" x14ac:dyDescent="0.25">
      <c r="A318" s="127"/>
      <c r="B318" s="139" t="s">
        <v>259</v>
      </c>
      <c r="C318" s="256">
        <v>1036.57</v>
      </c>
      <c r="D318" s="218"/>
      <c r="E318" s="118"/>
      <c r="F318" s="118">
        <v>867.94</v>
      </c>
      <c r="G318" s="208">
        <f t="shared" si="9"/>
        <v>83.73192355557272</v>
      </c>
      <c r="H318" s="113"/>
    </row>
    <row r="319" spans="1:10" ht="32.25" customHeight="1" x14ac:dyDescent="0.25">
      <c r="A319" s="164"/>
      <c r="B319" s="165" t="s">
        <v>260</v>
      </c>
      <c r="C319" s="261">
        <v>1036.57</v>
      </c>
      <c r="D319" s="222"/>
      <c r="E319" s="118"/>
      <c r="F319" s="147">
        <v>867.94</v>
      </c>
      <c r="G319" s="208">
        <f t="shared" si="9"/>
        <v>83.73192355557272</v>
      </c>
      <c r="H319" s="113"/>
    </row>
    <row r="320" spans="1:10" s="66" customFormat="1" ht="21.75" customHeight="1" x14ac:dyDescent="0.25">
      <c r="A320" s="164"/>
      <c r="B320" s="196" t="s">
        <v>203</v>
      </c>
      <c r="C320" s="265">
        <v>355.9</v>
      </c>
      <c r="D320" s="222"/>
      <c r="E320" s="118">
        <v>650</v>
      </c>
      <c r="F320" s="197">
        <v>403.91</v>
      </c>
      <c r="G320" s="208">
        <v>0</v>
      </c>
      <c r="H320" s="113">
        <f>F320/E320*100</f>
        <v>62.140000000000008</v>
      </c>
      <c r="J320" s="351"/>
    </row>
    <row r="321" spans="1:10" s="66" customFormat="1" ht="32.25" customHeight="1" x14ac:dyDescent="0.25">
      <c r="A321" s="164"/>
      <c r="B321" s="196" t="s">
        <v>266</v>
      </c>
      <c r="C321" s="265">
        <v>355.9</v>
      </c>
      <c r="D321" s="222"/>
      <c r="E321" s="118"/>
      <c r="F321" s="195">
        <v>403.91</v>
      </c>
      <c r="G321" s="208">
        <v>0</v>
      </c>
      <c r="H321" s="113"/>
      <c r="J321" s="351"/>
    </row>
    <row r="322" spans="1:10" s="66" customFormat="1" ht="32.25" customHeight="1" x14ac:dyDescent="0.25">
      <c r="A322" s="164"/>
      <c r="B322" s="165" t="s">
        <v>265</v>
      </c>
      <c r="C322" s="261">
        <v>355.9</v>
      </c>
      <c r="D322" s="222"/>
      <c r="E322" s="118"/>
      <c r="F322" s="195">
        <v>403.91</v>
      </c>
      <c r="G322" s="208">
        <v>0</v>
      </c>
      <c r="H322" s="113"/>
      <c r="J322" s="351"/>
    </row>
    <row r="323" spans="1:10" s="66" customFormat="1" ht="23.25" customHeight="1" x14ac:dyDescent="0.25">
      <c r="A323" s="164"/>
      <c r="B323" s="196" t="s">
        <v>216</v>
      </c>
      <c r="C323" s="265">
        <v>0</v>
      </c>
      <c r="D323" s="222"/>
      <c r="E323" s="118"/>
      <c r="F323" s="197">
        <v>0</v>
      </c>
      <c r="G323" s="208">
        <v>0</v>
      </c>
      <c r="H323" s="113"/>
      <c r="J323" s="351"/>
    </row>
    <row r="324" spans="1:10" s="66" customFormat="1" ht="31.5" customHeight="1" x14ac:dyDescent="0.25">
      <c r="A324" s="164"/>
      <c r="B324" s="165" t="s">
        <v>179</v>
      </c>
      <c r="C324" s="265">
        <v>0</v>
      </c>
      <c r="D324" s="222"/>
      <c r="E324" s="118"/>
      <c r="F324" s="195">
        <v>0</v>
      </c>
      <c r="G324" s="208">
        <v>0</v>
      </c>
      <c r="H324" s="113"/>
      <c r="J324" s="351"/>
    </row>
    <row r="325" spans="1:10" s="201" customFormat="1" x14ac:dyDescent="0.25">
      <c r="A325" s="209">
        <v>57</v>
      </c>
      <c r="B325" s="214" t="s">
        <v>49</v>
      </c>
      <c r="C325" s="264"/>
      <c r="D325" s="221"/>
      <c r="E325" s="113"/>
      <c r="F325" s="113">
        <v>0</v>
      </c>
      <c r="G325" s="113"/>
      <c r="H325" s="113"/>
      <c r="J325" s="352"/>
    </row>
    <row r="326" spans="1:10" s="201" customFormat="1" x14ac:dyDescent="0.25">
      <c r="A326" s="209"/>
      <c r="B326" s="139" t="s">
        <v>238</v>
      </c>
      <c r="C326" s="264">
        <v>32.36</v>
      </c>
      <c r="D326" s="221"/>
      <c r="E326" s="113">
        <v>91.8</v>
      </c>
      <c r="F326" s="113">
        <v>0</v>
      </c>
      <c r="G326" s="113">
        <f>F326/C326*100</f>
        <v>0</v>
      </c>
      <c r="H326" s="113">
        <v>0</v>
      </c>
      <c r="J326" s="352"/>
    </row>
    <row r="327" spans="1:10" x14ac:dyDescent="0.25">
      <c r="A327" s="127"/>
      <c r="B327" s="139" t="s">
        <v>203</v>
      </c>
      <c r="C327" s="264">
        <v>32.36</v>
      </c>
      <c r="D327" s="218"/>
      <c r="E327" s="118">
        <v>91.8</v>
      </c>
      <c r="F327" s="118">
        <v>0</v>
      </c>
      <c r="G327" s="113">
        <f>F327/C327*100</f>
        <v>0</v>
      </c>
      <c r="H327" s="113">
        <v>0</v>
      </c>
    </row>
    <row r="328" spans="1:10" ht="26.25" x14ac:dyDescent="0.25">
      <c r="A328" s="127"/>
      <c r="B328" s="139" t="s">
        <v>227</v>
      </c>
      <c r="C328" s="264">
        <v>32.36</v>
      </c>
      <c r="D328" s="218"/>
      <c r="E328" s="118"/>
      <c r="F328" s="118">
        <v>0</v>
      </c>
      <c r="G328" s="113">
        <f>F328/C328*100</f>
        <v>0</v>
      </c>
      <c r="H328" s="113"/>
    </row>
    <row r="329" spans="1:10" x14ac:dyDescent="0.25">
      <c r="A329" s="146"/>
      <c r="B329" s="167" t="s">
        <v>167</v>
      </c>
      <c r="C329" s="267">
        <v>32.36</v>
      </c>
      <c r="D329" s="118"/>
      <c r="E329" s="118"/>
      <c r="F329" s="125">
        <v>0</v>
      </c>
      <c r="G329" s="113">
        <f>F329/C329*100</f>
        <v>0</v>
      </c>
      <c r="H329" s="113"/>
    </row>
  </sheetData>
  <mergeCells count="3">
    <mergeCell ref="A1:H1"/>
    <mergeCell ref="A3:H3"/>
    <mergeCell ref="B7:H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Račun prihoda i rashoda ek</vt:lpstr>
      <vt:lpstr>Prihodi i rashodi prema izvoru </vt:lpstr>
      <vt:lpstr>Rashodi prema funkcijskoj kl</vt:lpstr>
      <vt:lpstr>Račun financiranja</vt:lpstr>
      <vt:lpstr>Račun financiranja po izvorima 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OŠ Zadarski otoci</cp:lastModifiedBy>
  <cp:lastPrinted>2025-07-11T12:08:59Z</cp:lastPrinted>
  <dcterms:created xsi:type="dcterms:W3CDTF">2022-08-12T12:51:27Z</dcterms:created>
  <dcterms:modified xsi:type="dcterms:W3CDTF">2025-07-14T09:44:07Z</dcterms:modified>
</cp:coreProperties>
</file>