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Zadarski otoci\Desktop\"/>
    </mc:Choice>
  </mc:AlternateContent>
  <bookViews>
    <workbookView xWindow="0" yWindow="0" windowWidth="28800" windowHeight="12300" firstSheet="2" activeTab="6"/>
  </bookViews>
  <sheets>
    <sheet name="SAŽETAK" sheetId="1" r:id="rId1"/>
    <sheet name="Račun prihoda i rashoda ek" sheetId="10" r:id="rId2"/>
    <sheet name="Prihodi i rashodi prema izvoru " sheetId="8" r:id="rId3"/>
    <sheet name="Rashodi prema funkcijskoj kl" sheetId="5" r:id="rId4"/>
    <sheet name="Račun financiranja" sheetId="6" r:id="rId5"/>
    <sheet name="Račun financiranja po izvorima " sheetId="9" r:id="rId6"/>
    <sheet name="POSEBNI DIO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8" l="1"/>
  <c r="D30" i="8"/>
  <c r="G35" i="7" l="1"/>
  <c r="G43" i="7"/>
  <c r="H43" i="7"/>
  <c r="H173" i="7"/>
  <c r="H246" i="7"/>
  <c r="G248" i="7"/>
  <c r="G271" i="7"/>
  <c r="H321" i="7"/>
  <c r="H349" i="7"/>
  <c r="G349" i="7"/>
  <c r="H350" i="7"/>
  <c r="F10" i="5" l="1"/>
  <c r="H96" i="10"/>
  <c r="H11" i="10"/>
  <c r="G11" i="10"/>
  <c r="H46" i="10"/>
  <c r="G46" i="10"/>
  <c r="E11" i="8"/>
  <c r="E12" i="8"/>
  <c r="E13" i="8"/>
  <c r="E14" i="8"/>
  <c r="E15" i="8"/>
  <c r="E16" i="8"/>
  <c r="E18" i="8"/>
  <c r="E19" i="8"/>
  <c r="E20" i="8"/>
  <c r="E21" i="8"/>
  <c r="E10" i="8"/>
  <c r="E9" i="8"/>
  <c r="E24" i="8"/>
  <c r="E25" i="8"/>
  <c r="E26" i="8"/>
  <c r="E27" i="8"/>
  <c r="E28" i="8"/>
  <c r="E31" i="8"/>
  <c r="E32" i="8"/>
  <c r="E33" i="8"/>
  <c r="E34" i="8"/>
  <c r="E23" i="8"/>
  <c r="F86" i="7"/>
  <c r="G102" i="7"/>
  <c r="F102" i="7"/>
  <c r="G173" i="7"/>
  <c r="G204" i="7"/>
  <c r="G245" i="7"/>
  <c r="H245" i="7"/>
  <c r="H261" i="7"/>
  <c r="G261" i="7"/>
  <c r="H279" i="7"/>
  <c r="G279" i="7"/>
  <c r="H335" i="7"/>
  <c r="G335" i="7"/>
  <c r="H308" i="7"/>
  <c r="G324" i="7"/>
  <c r="G296" i="7"/>
  <c r="G297" i="7"/>
  <c r="G298" i="7"/>
  <c r="G299" i="7"/>
  <c r="G300" i="7"/>
  <c r="G301" i="7"/>
  <c r="G302" i="7"/>
  <c r="G303" i="7"/>
  <c r="G304" i="7"/>
  <c r="G305" i="7"/>
  <c r="G306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1" i="7"/>
  <c r="G322" i="7"/>
  <c r="G323" i="7"/>
  <c r="G325" i="7"/>
  <c r="G326" i="7"/>
  <c r="G327" i="7"/>
  <c r="G328" i="7"/>
  <c r="G329" i="7"/>
  <c r="G330" i="7"/>
  <c r="G331" i="7"/>
  <c r="G332" i="7"/>
  <c r="G295" i="7"/>
  <c r="H295" i="7"/>
  <c r="D36" i="8" l="1"/>
  <c r="F9" i="8"/>
  <c r="D9" i="8" l="1"/>
  <c r="F11" i="10"/>
  <c r="F46" i="10"/>
  <c r="E46" i="10"/>
  <c r="D37" i="8"/>
  <c r="F148" i="7"/>
  <c r="C9" i="8"/>
  <c r="B22" i="8"/>
  <c r="C22" i="8"/>
  <c r="F116" i="7"/>
  <c r="F111" i="7"/>
  <c r="F87" i="7"/>
  <c r="F123" i="7"/>
  <c r="F121" i="7" s="1"/>
  <c r="F114" i="7"/>
  <c r="F110" i="7" s="1"/>
  <c r="D33" i="8" l="1"/>
  <c r="F110" i="10"/>
  <c r="D46" i="10"/>
  <c r="F96" i="10"/>
  <c r="F155" i="7" l="1"/>
  <c r="F296" i="7"/>
  <c r="F304" i="7"/>
  <c r="F303" i="7" s="1"/>
  <c r="G115" i="7"/>
  <c r="G118" i="7"/>
  <c r="G119" i="7"/>
  <c r="G127" i="7"/>
  <c r="G129" i="7"/>
  <c r="G131" i="7"/>
  <c r="G132" i="7"/>
  <c r="G136" i="7"/>
  <c r="G137" i="7"/>
  <c r="G139" i="7"/>
  <c r="G142" i="7"/>
  <c r="G143" i="7"/>
  <c r="G148" i="7"/>
  <c r="G149" i="7"/>
  <c r="G151" i="7"/>
  <c r="G154" i="7"/>
  <c r="G156" i="7"/>
  <c r="G158" i="7"/>
  <c r="G159" i="7"/>
  <c r="G165" i="7"/>
  <c r="G166" i="7"/>
  <c r="G167" i="7"/>
  <c r="G168" i="7"/>
  <c r="G169" i="7"/>
  <c r="G170" i="7"/>
  <c r="G171" i="7"/>
  <c r="G174" i="7"/>
  <c r="G177" i="7"/>
  <c r="G181" i="7"/>
  <c r="G182" i="7"/>
  <c r="G184" i="7"/>
  <c r="G40" i="7"/>
  <c r="F147" i="7"/>
  <c r="F150" i="7"/>
  <c r="G150" i="7" s="1"/>
  <c r="F238" i="7"/>
  <c r="D21" i="8"/>
  <c r="F246" i="7"/>
  <c r="F247" i="7"/>
  <c r="F146" i="7" l="1"/>
  <c r="F145" i="7" s="1"/>
  <c r="D31" i="8" s="1"/>
  <c r="D29" i="8" s="1"/>
  <c r="D26" i="8"/>
  <c r="F295" i="7"/>
  <c r="H204" i="7"/>
  <c r="G205" i="7"/>
  <c r="H205" i="7"/>
  <c r="C209" i="7"/>
  <c r="E29" i="8" l="1"/>
  <c r="D22" i="8"/>
  <c r="E22" i="8" s="1"/>
  <c r="F29" i="7"/>
  <c r="F27" i="7"/>
  <c r="D16" i="8"/>
  <c r="D20" i="8"/>
  <c r="D18" i="8"/>
  <c r="D13" i="8"/>
  <c r="D12" i="8"/>
  <c r="G32" i="10"/>
  <c r="G31" i="10"/>
  <c r="F33" i="10" l="1"/>
  <c r="D11" i="5"/>
  <c r="H12" i="1"/>
  <c r="H31" i="1"/>
  <c r="H15" i="1"/>
  <c r="F262" i="7" l="1"/>
  <c r="F261" i="7" s="1"/>
  <c r="H50" i="7" l="1"/>
  <c r="F49" i="7"/>
  <c r="F50" i="7"/>
  <c r="F51" i="7"/>
  <c r="F71" i="7" l="1"/>
  <c r="F68" i="7"/>
  <c r="F26" i="7"/>
  <c r="F36" i="7"/>
  <c r="F19" i="7"/>
  <c r="F15" i="7"/>
  <c r="F14" i="7" l="1"/>
  <c r="F67" i="7"/>
  <c r="F66" i="7" s="1"/>
  <c r="G99" i="7"/>
  <c r="F336" i="7"/>
  <c r="F335" i="7" s="1"/>
  <c r="C51" i="7" l="1"/>
  <c r="D50" i="7"/>
  <c r="C49" i="7"/>
  <c r="H49" i="7" s="1"/>
  <c r="D49" i="7"/>
  <c r="C330" i="7"/>
  <c r="C329" i="7" s="1"/>
  <c r="C322" i="7"/>
  <c r="C317" i="7"/>
  <c r="C316" i="7" s="1"/>
  <c r="C309" i="7"/>
  <c r="C304" i="7"/>
  <c r="C303" i="7" s="1"/>
  <c r="C296" i="7"/>
  <c r="C336" i="7"/>
  <c r="C335" i="7" s="1"/>
  <c r="C267" i="7"/>
  <c r="C262" i="7" s="1"/>
  <c r="C261" i="7" s="1"/>
  <c r="C266" i="7"/>
  <c r="C245" i="7"/>
  <c r="C239" i="7"/>
  <c r="C227" i="7"/>
  <c r="C225" i="7"/>
  <c r="C221" i="7"/>
  <c r="C157" i="7"/>
  <c r="C147" i="7"/>
  <c r="G147" i="7" s="1"/>
  <c r="C128" i="7"/>
  <c r="G128" i="7" s="1"/>
  <c r="C122" i="7"/>
  <c r="C114" i="7"/>
  <c r="G114" i="7" s="1"/>
  <c r="C97" i="7"/>
  <c r="C96" i="7"/>
  <c r="C89" i="7"/>
  <c r="C88" i="7"/>
  <c r="C87" i="7"/>
  <c r="C71" i="7"/>
  <c r="C68" i="7"/>
  <c r="E60" i="7"/>
  <c r="H60" i="7" s="1"/>
  <c r="H61" i="7"/>
  <c r="H66" i="7"/>
  <c r="C36" i="7"/>
  <c r="C34" i="7"/>
  <c r="C26" i="7" s="1"/>
  <c r="C20" i="7"/>
  <c r="C19" i="7" s="1"/>
  <c r="C16" i="7"/>
  <c r="C15" i="7" s="1"/>
  <c r="B12" i="5"/>
  <c r="B29" i="8"/>
  <c r="B18" i="8"/>
  <c r="B16" i="8"/>
  <c r="B9" i="8" s="1"/>
  <c r="B13" i="8"/>
  <c r="D110" i="10"/>
  <c r="D15" i="10"/>
  <c r="D12" i="10"/>
  <c r="D11" i="10" s="1"/>
  <c r="F31" i="1"/>
  <c r="F12" i="1"/>
  <c r="F15" i="1" s="1"/>
  <c r="C155" i="7" l="1"/>
  <c r="G155" i="7" s="1"/>
  <c r="G157" i="7"/>
  <c r="C121" i="7"/>
  <c r="G121" i="7" s="1"/>
  <c r="G122" i="7"/>
  <c r="C220" i="7"/>
  <c r="C219" i="7" s="1"/>
  <c r="C218" i="7" s="1"/>
  <c r="C308" i="7"/>
  <c r="C95" i="7"/>
  <c r="C94" i="7" s="1"/>
  <c r="C86" i="7" s="1"/>
  <c r="C67" i="7"/>
  <c r="C66" i="7" s="1"/>
  <c r="C146" i="7"/>
  <c r="C295" i="7"/>
  <c r="C321" i="7"/>
  <c r="C14" i="7"/>
  <c r="C13" i="7" s="1"/>
  <c r="C145" i="7" l="1"/>
  <c r="G145" i="7" s="1"/>
  <c r="G146" i="7"/>
  <c r="C110" i="7"/>
  <c r="C102" i="7" l="1"/>
  <c r="G110" i="7"/>
  <c r="C12" i="5"/>
  <c r="C11" i="5"/>
  <c r="E54" i="10"/>
  <c r="E11" i="10"/>
  <c r="E110" i="10"/>
  <c r="C31" i="8"/>
  <c r="C16" i="8"/>
  <c r="E47" i="10"/>
  <c r="E146" i="7"/>
  <c r="E89" i="10"/>
  <c r="E165" i="7" l="1"/>
  <c r="E145" i="7" s="1"/>
  <c r="G12" i="1" l="1"/>
  <c r="G15" i="1" s="1"/>
  <c r="E262" i="7"/>
  <c r="E316" i="7"/>
  <c r="E186" i="7"/>
  <c r="E335" i="7"/>
  <c r="E97" i="10"/>
  <c r="E96" i="10" s="1"/>
  <c r="E12" i="10"/>
  <c r="E27" i="10"/>
  <c r="E259" i="7" l="1"/>
  <c r="E246" i="7"/>
  <c r="H186" i="7"/>
  <c r="H194" i="7"/>
  <c r="E329" i="7"/>
  <c r="E94" i="7" s="1"/>
  <c r="E322" i="7"/>
  <c r="E87" i="7" s="1"/>
  <c r="E309" i="7"/>
  <c r="E308" i="7" s="1"/>
  <c r="E303" i="7"/>
  <c r="E296" i="7"/>
  <c r="H290" i="7"/>
  <c r="H289" i="7"/>
  <c r="E86" i="7" l="1"/>
  <c r="E295" i="7"/>
  <c r="E321" i="7"/>
  <c r="H187" i="7"/>
  <c r="H145" i="7" l="1"/>
  <c r="H258" i="7" l="1"/>
  <c r="F22" i="8" l="1"/>
  <c r="F23" i="8"/>
  <c r="G16" i="7" l="1"/>
  <c r="G17" i="7"/>
  <c r="G20" i="7"/>
  <c r="G21" i="7"/>
  <c r="G24" i="7"/>
  <c r="G27" i="7"/>
  <c r="G29" i="7"/>
  <c r="G30" i="7"/>
  <c r="G31" i="7"/>
  <c r="G33" i="7"/>
  <c r="G26" i="7"/>
  <c r="G34" i="7"/>
  <c r="G36" i="7"/>
  <c r="G39" i="7"/>
  <c r="G44" i="7"/>
  <c r="G46" i="7"/>
  <c r="G87" i="7"/>
  <c r="G88" i="7"/>
  <c r="G89" i="7"/>
  <c r="G90" i="7"/>
  <c r="G91" i="7"/>
  <c r="G92" i="7"/>
  <c r="G93" i="7"/>
  <c r="G96" i="7"/>
  <c r="G98" i="7"/>
  <c r="G221" i="7"/>
  <c r="G226" i="7"/>
  <c r="G227" i="7"/>
  <c r="G246" i="7"/>
  <c r="G263" i="7"/>
  <c r="G264" i="7"/>
  <c r="G265" i="7"/>
  <c r="G266" i="7"/>
  <c r="G268" i="7"/>
  <c r="G269" i="7"/>
  <c r="G270" i="7"/>
  <c r="G280" i="7"/>
  <c r="G281" i="7"/>
  <c r="G282" i="7"/>
  <c r="G336" i="7"/>
  <c r="G337" i="7"/>
  <c r="G338" i="7"/>
  <c r="G341" i="7"/>
  <c r="G342" i="7"/>
  <c r="G350" i="7"/>
  <c r="G351" i="7"/>
  <c r="G352" i="7"/>
  <c r="G95" i="7" l="1"/>
  <c r="G94" i="7"/>
  <c r="G262" i="7"/>
  <c r="G15" i="7"/>
  <c r="G19" i="7"/>
  <c r="G97" i="7"/>
  <c r="G86" i="7"/>
  <c r="G267" i="7"/>
  <c r="G220" i="7" l="1"/>
  <c r="G14" i="7" l="1"/>
  <c r="H14" i="7"/>
  <c r="G219" i="7"/>
  <c r="G218" i="7"/>
  <c r="H107" i="10"/>
  <c r="H97" i="10"/>
  <c r="H13" i="7" l="1"/>
  <c r="G13" i="7"/>
  <c r="H322" i="7" l="1"/>
  <c r="H169" i="7"/>
  <c r="H343" i="7"/>
  <c r="H285" i="7"/>
  <c r="H329" i="7" l="1"/>
  <c r="H87" i="7" l="1"/>
  <c r="H296" i="7" l="1"/>
  <c r="H336" i="7" l="1"/>
  <c r="G12" i="10" l="1"/>
  <c r="H67" i="7" l="1"/>
  <c r="F10" i="8"/>
  <c r="H86" i="7" l="1"/>
  <c r="H12" i="10" l="1"/>
  <c r="G21" i="10" l="1"/>
  <c r="E11" i="5" l="1"/>
  <c r="E12" i="5"/>
  <c r="E13" i="5"/>
  <c r="E10" i="5"/>
  <c r="F37" i="8"/>
  <c r="F36" i="8"/>
  <c r="E37" i="8"/>
  <c r="E36" i="8"/>
  <c r="H54" i="10"/>
  <c r="H85" i="10" l="1"/>
  <c r="H89" i="10"/>
  <c r="H47" i="10"/>
  <c r="G48" i="10"/>
  <c r="G49" i="10"/>
  <c r="G50" i="10"/>
  <c r="G51" i="10"/>
  <c r="G52" i="10"/>
  <c r="G53" i="10"/>
  <c r="G54" i="10"/>
  <c r="G55" i="10"/>
  <c r="G56" i="10"/>
  <c r="G57" i="10"/>
  <c r="G58" i="10"/>
  <c r="G60" i="10"/>
  <c r="G61" i="10"/>
  <c r="G62" i="10"/>
  <c r="G63" i="10"/>
  <c r="G65" i="10"/>
  <c r="G67" i="10"/>
  <c r="G68" i="10"/>
  <c r="G70" i="10"/>
  <c r="G71" i="10"/>
  <c r="G72" i="10"/>
  <c r="G74" i="10"/>
  <c r="G75" i="10"/>
  <c r="G76" i="10"/>
  <c r="G77" i="10"/>
  <c r="G80" i="10"/>
  <c r="G81" i="10"/>
  <c r="G82" i="10"/>
  <c r="G84" i="10"/>
  <c r="G85" i="10"/>
  <c r="G86" i="10"/>
  <c r="G88" i="10"/>
  <c r="G89" i="10"/>
  <c r="G90" i="10"/>
  <c r="G91" i="10"/>
  <c r="G96" i="10"/>
  <c r="G97" i="10"/>
  <c r="G98" i="10"/>
  <c r="G99" i="10"/>
  <c r="G105" i="10"/>
  <c r="G106" i="10"/>
  <c r="G47" i="10"/>
  <c r="H27" i="10"/>
  <c r="H33" i="10"/>
  <c r="G15" i="10"/>
  <c r="G16" i="10"/>
  <c r="G18" i="10"/>
  <c r="G19" i="10"/>
  <c r="G22" i="10"/>
  <c r="G23" i="10"/>
  <c r="G24" i="10"/>
  <c r="G25" i="10"/>
  <c r="G26" i="10"/>
  <c r="G27" i="10"/>
  <c r="G28" i="10"/>
  <c r="G29" i="10"/>
  <c r="G30" i="10"/>
  <c r="G33" i="10"/>
  <c r="G34" i="10"/>
  <c r="G35" i="10"/>
  <c r="G37" i="10"/>
  <c r="G38" i="10"/>
  <c r="G39" i="10"/>
  <c r="G110" i="10" l="1"/>
  <c r="H110" i="7" l="1"/>
  <c r="H316" i="7" l="1"/>
  <c r="H309" i="7"/>
  <c r="H303" i="7"/>
  <c r="H284" i="7"/>
  <c r="H280" i="7"/>
  <c r="H274" i="7"/>
  <c r="H269" i="7"/>
  <c r="H230" i="7"/>
  <c r="H229" i="7"/>
  <c r="H219" i="7"/>
  <c r="H218" i="7"/>
  <c r="H174" i="7"/>
  <c r="H165" i="7"/>
  <c r="H146" i="7"/>
  <c r="H102" i="7"/>
  <c r="H94" i="7"/>
  <c r="F13" i="5" l="1"/>
  <c r="F33" i="8" l="1"/>
  <c r="F24" i="8"/>
  <c r="F26" i="8"/>
  <c r="F31" i="8"/>
  <c r="F32" i="8"/>
  <c r="F34" i="8"/>
  <c r="F18" i="8"/>
  <c r="F19" i="8"/>
  <c r="F20" i="8"/>
  <c r="F21" i="8"/>
  <c r="F11" i="8"/>
  <c r="F12" i="8"/>
  <c r="F29" i="8" l="1"/>
  <c r="F25" i="8"/>
  <c r="F16" i="8"/>
  <c r="F13" i="8"/>
  <c r="F11" i="5"/>
  <c r="F12" i="5" l="1"/>
  <c r="H262" i="7"/>
  <c r="H110" i="10"/>
</calcChain>
</file>

<file path=xl/sharedStrings.xml><?xml version="1.0" encoding="utf-8"?>
<sst xmlns="http://schemas.openxmlformats.org/spreadsheetml/2006/main" count="618" uniqueCount="349">
  <si>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</si>
  <si>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</si>
  <si>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</si>
  <si>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</si>
  <si>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</si>
  <si>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</si>
  <si>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</si>
  <si>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>Razred</t>
  </si>
  <si>
    <t>Skupina</t>
  </si>
  <si>
    <t>Izvor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</si>
  <si>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</si>
  <si>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</si>
  <si>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</si>
  <si>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</si>
  <si>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</si>
  <si>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</si>
  <si>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</si>
  <si>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</si>
  <si>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</si>
  <si>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</si>
  <si>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</si>
  <si>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</si>
  <si>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</si>
  <si>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</si>
  <si>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</si>
  <si>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</si>
  <si>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</si>
  <si>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</si>
  <si>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</si>
  <si>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B) SAŽETAK RAČUNA FINANCIRANJA</t>
  </si>
  <si>
    <t>UKUPAN DONOS VIŠKA / MANJKA IZ PRETHODNE(IH) GODINE***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</si>
  <si>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</si>
  <si>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</si>
  <si>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</si>
  <si>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</si>
  <si>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Izvanstandardni programi u školama</t>
  </si>
  <si>
    <t>Financiranje nabave drugih obrazovnih materijala</t>
  </si>
  <si>
    <t>A 1013-07</t>
  </si>
  <si>
    <t>Osnovnoškolsko obrazovanje</t>
  </si>
  <si>
    <t>A 1012-02</t>
  </si>
  <si>
    <t xml:space="preserve">Financijski rashodi </t>
  </si>
  <si>
    <t xml:space="preserve">Opći prihodi i primici </t>
  </si>
  <si>
    <t>09 Obrazovanje</t>
  </si>
  <si>
    <t>0912 Osnovno obrazovanje</t>
  </si>
  <si>
    <t>096 Dodatne usluge u obrazovanju</t>
  </si>
  <si>
    <t>A 1013-13</t>
  </si>
  <si>
    <t>Prehrana učenika u osnovnim školama</t>
  </si>
  <si>
    <t>A 1013-14</t>
  </si>
  <si>
    <t>Pomoći</t>
  </si>
  <si>
    <t xml:space="preserve">Pomoći </t>
  </si>
  <si>
    <t>PROGRAM 1012</t>
  </si>
  <si>
    <t xml:space="preserve">Vlastiti prihodi </t>
  </si>
  <si>
    <t>Prihod od financijske imovine</t>
  </si>
  <si>
    <t>Prihodi za posebne namjene</t>
  </si>
  <si>
    <t xml:space="preserve">Naknade građanima i kućanstvima </t>
  </si>
  <si>
    <t>Višak vlastitih prihoda</t>
  </si>
  <si>
    <t xml:space="preserve">Donacije </t>
  </si>
  <si>
    <t>Opremanje škola STANDARD</t>
  </si>
  <si>
    <t>A 1012-10</t>
  </si>
  <si>
    <t>PROGRAM 1013</t>
  </si>
  <si>
    <t xml:space="preserve">Višak vlastitih prihoda </t>
  </si>
  <si>
    <t>Sredstva iz EU</t>
  </si>
  <si>
    <t xml:space="preserve">Izvršenje tekuće godine </t>
  </si>
  <si>
    <t>Indeks</t>
  </si>
  <si>
    <t xml:space="preserve">Izvršenje prethodne godine </t>
  </si>
  <si>
    <t xml:space="preserve">Plan tekuće godine </t>
  </si>
  <si>
    <t>Izvršenje tekuće godine</t>
  </si>
  <si>
    <t xml:space="preserve">UKUPNO PRIHODI </t>
  </si>
  <si>
    <t>1 Opći prihodi i primici</t>
  </si>
  <si>
    <t>11 Opći prihodi i primici</t>
  </si>
  <si>
    <t>3 Vlastiti prihodi</t>
  </si>
  <si>
    <t>31 Vlastiti prihodi</t>
  </si>
  <si>
    <t>UKUPNO RASHODI</t>
  </si>
  <si>
    <t>A) SAŽETAK RAČUNA PRIHODA I RASHODA</t>
  </si>
  <si>
    <t xml:space="preserve">                 IZVJEŠTAJ RAČUNA FINANCIRANJA PREMA EKONOMSKOJ KLASIFIKACIJI </t>
  </si>
  <si>
    <t>IZVJEŠTAJ RAČUNA FINANCIRANJA PREMA IZVORIMA FINANCIRANJA</t>
  </si>
  <si>
    <t>IZVJEŠTAJ O PRIHODIMA I RASHODIMA PREMA IZVORIMA FINANCIRANJA</t>
  </si>
  <si>
    <t xml:space="preserve">4 Prihodi za posbene namjene </t>
  </si>
  <si>
    <t>41 Prihodi za posbne namjene</t>
  </si>
  <si>
    <t>5 Pomoći</t>
  </si>
  <si>
    <t>6 Donacije</t>
  </si>
  <si>
    <t xml:space="preserve">5402 Sredstva iz EU </t>
  </si>
  <si>
    <t xml:space="preserve">VIŠAK PRIHODA KORIŠTEN ZA POKRIĆE RASHODA </t>
  </si>
  <si>
    <t>9 Rezultat</t>
  </si>
  <si>
    <t>92 Višak vlastitih prihoda</t>
  </si>
  <si>
    <t>RASHODI POSLOVANJA PREMA EKONOMSKOJ KLASIFIKACIJI</t>
  </si>
  <si>
    <t xml:space="preserve">A. RAČUN PRIHODA I RASHODA </t>
  </si>
  <si>
    <t>PRIHODI POSLOVANJA PREMA EKONOMSKOJ KLASIFIKACIJI</t>
  </si>
  <si>
    <t>B. RAČUN FINANCIRANJA</t>
  </si>
  <si>
    <t xml:space="preserve">B. RAČUN FINANCIRANJA </t>
  </si>
  <si>
    <t xml:space="preserve">Ostali nespomenuti prihodi </t>
  </si>
  <si>
    <t xml:space="preserve">Pomoći proračunskim korisnicima iz proračuna koji im nije nadležan </t>
  </si>
  <si>
    <t xml:space="preserve">Tekuće pomoći proračunskim korisnicima iz proračuna koji im nije nadležan </t>
  </si>
  <si>
    <t xml:space="preserve">Kapitalne pomoći  proračunskim korisnicima iz proračuna koji im nije nadležan </t>
  </si>
  <si>
    <t xml:space="preserve">Prijenosi između proračunskih korisnika istog proračuna </t>
  </si>
  <si>
    <t>Tekući prijenosi između proračunskih korisnika istog proračuna</t>
  </si>
  <si>
    <t xml:space="preserve">Tekući prijenosi između proračunskih korisnika istog proračuna temeljem prijenosa EU sredstava </t>
  </si>
  <si>
    <t>Prihodi od  imovine</t>
  </si>
  <si>
    <t>Kamate na oročena sredstva i depozite po viđenju</t>
  </si>
  <si>
    <t>Prihodi po posebnim propisima</t>
  </si>
  <si>
    <t>Prihodi od upravnih i administrativnih pristojbu, pristojbi po posebnim propisima i naknada</t>
  </si>
  <si>
    <t xml:space="preserve">Prihodi od prodaje proizvoda i robe te pruženih usluga </t>
  </si>
  <si>
    <t>Prihodi od pruženih usluga</t>
  </si>
  <si>
    <t xml:space="preserve">Tekuće donacije </t>
  </si>
  <si>
    <t>Prihodi iz nadležnog proračuna za financiranje redovne djelatnosti proračunskih korisnika</t>
  </si>
  <si>
    <t xml:space="preserve">Prihodi iz nadležnog proračuna za financiranje rashoda poslovanja </t>
  </si>
  <si>
    <t>Prihodi iz nadležnog proračuna za financiranjerashoda za nabavu nefinancijske imovine</t>
  </si>
  <si>
    <t xml:space="preserve">Ostali prihodi </t>
  </si>
  <si>
    <t xml:space="preserve">Kapitalne donacije </t>
  </si>
  <si>
    <t>Plaće za redovan rad</t>
  </si>
  <si>
    <t>Plaće (Bruto)</t>
  </si>
  <si>
    <t xml:space="preserve">Ostali rashodi za zaposlene </t>
  </si>
  <si>
    <t>Doprinosi na plaće</t>
  </si>
  <si>
    <t xml:space="preserve">Doprinosi za obvezno zdravstveno osiguranje </t>
  </si>
  <si>
    <t>Naknade troškova zaposlenima</t>
  </si>
  <si>
    <t>Službena putovanja</t>
  </si>
  <si>
    <t>Naknade za prijevoz , za rad na terenu i odvojeni život</t>
  </si>
  <si>
    <t>Stručno usavršavanje zaposlenika</t>
  </si>
  <si>
    <t>Rashodi za materijal i energiju</t>
  </si>
  <si>
    <t xml:space="preserve">Uredski materijal i ostali materijalni rashodi </t>
  </si>
  <si>
    <t>Materijal i sirovine</t>
  </si>
  <si>
    <t>Energija</t>
  </si>
  <si>
    <t xml:space="preserve">Materijal i dijelovi za tekuće i investicijsko održavanje </t>
  </si>
  <si>
    <t>Sitni inventar i auto gume</t>
  </si>
  <si>
    <t>Službena, radna i zaštitna odjeća i obuća</t>
  </si>
  <si>
    <t xml:space="preserve">Rashodi za usluge </t>
  </si>
  <si>
    <t>Usluge telefona, pošte i prijevoza</t>
  </si>
  <si>
    <t>Usluge tekućegi investicijskog održavanja</t>
  </si>
  <si>
    <t>Usluge promidžbe i informiranja</t>
  </si>
  <si>
    <t>Komunalne usluge</t>
  </si>
  <si>
    <t>Zakupnine i najamnine</t>
  </si>
  <si>
    <t xml:space="preserve">Zdravstvene i veterinarske usluge </t>
  </si>
  <si>
    <t>Intelektualne i osobne usluge</t>
  </si>
  <si>
    <t>Računalne usluge</t>
  </si>
  <si>
    <t>Ostale usluge</t>
  </si>
  <si>
    <t xml:space="preserve">Ostali nespomenuti rashodi poslovanja </t>
  </si>
  <si>
    <t xml:space="preserve">Ostali financijski rashodi </t>
  </si>
  <si>
    <t>Bankarske usluge i usluge platnog prometa</t>
  </si>
  <si>
    <t>Zatezne kamate</t>
  </si>
  <si>
    <t>Ostale naknade građanima i kućanstvima iz proračuna</t>
  </si>
  <si>
    <t>Naknade građanima i kućanstvima u novcu</t>
  </si>
  <si>
    <t>Naknade građanima i kućanstvima u naravi</t>
  </si>
  <si>
    <t>Ostale naknade troškova zaposlenima</t>
  </si>
  <si>
    <t>Premije osiguranja</t>
  </si>
  <si>
    <t>Reprezentacija</t>
  </si>
  <si>
    <t>Članarine</t>
  </si>
  <si>
    <t>Pristojbe i naknade</t>
  </si>
  <si>
    <t>Troškovi sudskih postupaka</t>
  </si>
  <si>
    <t>Postrojenja i oprema</t>
  </si>
  <si>
    <t xml:space="preserve">Uredska oprema i namještaj </t>
  </si>
  <si>
    <t>Komunikacijska oprema</t>
  </si>
  <si>
    <t>Instrumenti, uređaji i strojevi</t>
  </si>
  <si>
    <t xml:space="preserve">Sportska i glazbena oprema </t>
  </si>
  <si>
    <t>Uređaji, strojevi i oprema za ostale namjene</t>
  </si>
  <si>
    <t>Knjige</t>
  </si>
  <si>
    <t xml:space="preserve">Knjige </t>
  </si>
  <si>
    <t>A 1012-01</t>
  </si>
  <si>
    <t>Materijalni rashodi škola-STANDARD</t>
  </si>
  <si>
    <t xml:space="preserve">3 Rashodi poslovanja </t>
  </si>
  <si>
    <t xml:space="preserve">32 Materijalni rashodi </t>
  </si>
  <si>
    <t>3211-Službena putovanja</t>
  </si>
  <si>
    <t>3212-Naknade za prijevoz na posao i s posla</t>
  </si>
  <si>
    <t>3213-Stručno usavršavanje zaposlenika</t>
  </si>
  <si>
    <t>3214- Ostale naknade troškova zaposlenima</t>
  </si>
  <si>
    <t>3221-Uredski materijal</t>
  </si>
  <si>
    <t>3223-Energija</t>
  </si>
  <si>
    <t xml:space="preserve">3222- Materijali i sirovine </t>
  </si>
  <si>
    <t>3224-Materijali i dijelovi za tekuć.i inves.održ.</t>
  </si>
  <si>
    <t>3225-Sitni inventar i auto gume</t>
  </si>
  <si>
    <t>3227- Službena, radna i zaštitna odjeća i obuća</t>
  </si>
  <si>
    <t>3231-Usluge telefona ,pošte i prijevoza</t>
  </si>
  <si>
    <t>3232-Usluge tekuć.i investic.održavanja</t>
  </si>
  <si>
    <t>3233- Usluge promidžbe i informiranja</t>
  </si>
  <si>
    <t>3234-Komunalne usluge</t>
  </si>
  <si>
    <t>3235-Zakupnine i najamnine</t>
  </si>
  <si>
    <t xml:space="preserve">3236- Zdravstvene usluge </t>
  </si>
  <si>
    <t>3237-Intelektualne i osobne usluge</t>
  </si>
  <si>
    <t>3238-Računalne usluge</t>
  </si>
  <si>
    <t>3239-Ostale usluge</t>
  </si>
  <si>
    <t>3292-Premije osiguranja</t>
  </si>
  <si>
    <t>3293-Reprezentacija</t>
  </si>
  <si>
    <t>3294-Članarine</t>
  </si>
  <si>
    <t>3299-Ostali nespom.rashodi poslovanja</t>
  </si>
  <si>
    <t>Financijski rashodi škola STANDARD</t>
  </si>
  <si>
    <t>34 Financijski rashodi</t>
  </si>
  <si>
    <t>3431-Bankarske usl.i isl.platnog prometa</t>
  </si>
  <si>
    <t>3433-Zatezne kamate</t>
  </si>
  <si>
    <t>A 1012-03</t>
  </si>
  <si>
    <t>4221-Uredska oprema i namještaj</t>
  </si>
  <si>
    <t>4226-Sportska i glazbena oprema</t>
  </si>
  <si>
    <t>4241-Knjige u knižnicama</t>
  </si>
  <si>
    <t>A 1012-09</t>
  </si>
  <si>
    <t>Rashodi za zaposlene -vlastiti i namjenski prihodi škola</t>
  </si>
  <si>
    <t>31-Plaće za zaposlene</t>
  </si>
  <si>
    <t>311-Plaće za zaposlene</t>
  </si>
  <si>
    <t>3111-Plaće za redovan rad</t>
  </si>
  <si>
    <t>312-Ostali rashodi za zaposlene</t>
  </si>
  <si>
    <t>3121-Ostali rashodi za zaposlene</t>
  </si>
  <si>
    <t>313-Doprinosi za zdravstveno osiguranje</t>
  </si>
  <si>
    <t>3132-Doprinosi za obavezno zdravstveno osiguranje</t>
  </si>
  <si>
    <t>32-Materijalni rashodi</t>
  </si>
  <si>
    <t xml:space="preserve">321- Naknada troškova zaposlenima </t>
  </si>
  <si>
    <t>3212-Naknade za prijevoz</t>
  </si>
  <si>
    <t xml:space="preserve">Materijalni rashodi- vlastiti i namjenski prihodi </t>
  </si>
  <si>
    <t xml:space="preserve">31- Rashodi za zaposlene </t>
  </si>
  <si>
    <t>321- Naknade troškova zaposlenima</t>
  </si>
  <si>
    <t>3213-Stručno usavršavanje zaposlnika</t>
  </si>
  <si>
    <t>322- Rashodi za materijal i energiju</t>
  </si>
  <si>
    <t>3222-Materijali i sirovine</t>
  </si>
  <si>
    <t>3223- Energija</t>
  </si>
  <si>
    <t>3224- Materijal i dijelovi za tek. i inv.održavanje</t>
  </si>
  <si>
    <t>3225-Sitan inventar</t>
  </si>
  <si>
    <t>3227- Radna odjeća i obuća</t>
  </si>
  <si>
    <t>323-Rashodi za usluge</t>
  </si>
  <si>
    <t>3231- Usluge telefona, pošte i prijevoza</t>
  </si>
  <si>
    <t>3232-Usluge tek.i inv.održavanja</t>
  </si>
  <si>
    <t>329-Ostali rashodi poslovanja</t>
  </si>
  <si>
    <t>3293-Reprezenztacija</t>
  </si>
  <si>
    <t>3299- Ostali nespomenutu rashodi</t>
  </si>
  <si>
    <t>34-Ostali financijski rashodi</t>
  </si>
  <si>
    <t>3433- Zatezne kamate</t>
  </si>
  <si>
    <t>37-Naknade građanima i kućanstvima</t>
  </si>
  <si>
    <t>3712-Naknade građanima i kućanstvima u naravi</t>
  </si>
  <si>
    <t>37- Naknade građanima i kućanstvima</t>
  </si>
  <si>
    <t>322-Rashodi za materijal i energiju</t>
  </si>
  <si>
    <t>323- Rashodi za usluge</t>
  </si>
  <si>
    <t>3237- Intelektualne i osobne usluge</t>
  </si>
  <si>
    <t xml:space="preserve">3239-Ostale usluge </t>
  </si>
  <si>
    <t>329- Ostali nespomenuti rashodi poslovanja</t>
  </si>
  <si>
    <t>3293- Reprezentacija</t>
  </si>
  <si>
    <t>3299-Ostali nespomenuti rashodi poslovanja</t>
  </si>
  <si>
    <t xml:space="preserve">37- Ostale naknade građanima i kućanstvima </t>
  </si>
  <si>
    <t xml:space="preserve">372 - Ostale naknade građanima i kućanstvima </t>
  </si>
  <si>
    <t xml:space="preserve">3721- Naknada građanima i kućanstvima u novcu </t>
  </si>
  <si>
    <t>3722- Naknada građanima i kućanstvima u naravi</t>
  </si>
  <si>
    <t>3 Rashodi poslovanja</t>
  </si>
  <si>
    <t>321- Naknada troškova zaposlenima</t>
  </si>
  <si>
    <t>3211- Sužbena putovanja</t>
  </si>
  <si>
    <t xml:space="preserve">3221-Uredski materijal </t>
  </si>
  <si>
    <t>3225- Sitan inventar</t>
  </si>
  <si>
    <t>3231 Usluge telefon, pošte i prijevoza</t>
  </si>
  <si>
    <t xml:space="preserve">A 1012-12 </t>
  </si>
  <si>
    <t xml:space="preserve">Opremanje škola -vlastiti i namjenski prihodi </t>
  </si>
  <si>
    <t>4222-Komunikacijska oprema</t>
  </si>
  <si>
    <t>4225-Instrumenti, uređaji i strojevi</t>
  </si>
  <si>
    <t>4227-Uređaji, strojevi i oprema za ostale namjene</t>
  </si>
  <si>
    <t>A 1013-06</t>
  </si>
  <si>
    <t xml:space="preserve">Produženi boravak </t>
  </si>
  <si>
    <t>313-Doprinosi za zdravstveno osiguranje osiguranje</t>
  </si>
  <si>
    <t>3131-Doprinosi za obavezno zdravstveno osiguranje osiguranje</t>
  </si>
  <si>
    <t>3722-Naknade građanima i kućanstvima u naravi</t>
  </si>
  <si>
    <t>3222-Materijali  i sirovine</t>
  </si>
  <si>
    <t>A 1013-17</t>
  </si>
  <si>
    <t xml:space="preserve">Program predškole </t>
  </si>
  <si>
    <t>31-Rashodi za zaposlene</t>
  </si>
  <si>
    <t xml:space="preserve">313- Doprinosi za zdravstveno oisguranje </t>
  </si>
  <si>
    <t xml:space="preserve">3132- Doprinosi za obavezno  zdravstveno oisguranje </t>
  </si>
  <si>
    <t xml:space="preserve">Indeks </t>
  </si>
  <si>
    <t>4511- Dodatna ulaganja u građ. objektima</t>
  </si>
  <si>
    <t xml:space="preserve">343- Ostali financijski rashodi </t>
  </si>
  <si>
    <t>3722- Naknade građanima i kućanstvima u naravi</t>
  </si>
  <si>
    <t xml:space="preserve">3212- Naknade za prijevoz, za rad na terenu i odvojen život </t>
  </si>
  <si>
    <t xml:space="preserve">321- Nakande troškova zaposlenima </t>
  </si>
  <si>
    <t>3295- Pristojbe i naknade</t>
  </si>
  <si>
    <t xml:space="preserve">422 Postrojenja i oprema </t>
  </si>
  <si>
    <t xml:space="preserve">424 Knjige </t>
  </si>
  <si>
    <t>321-Naknade troškova zaposlenicima</t>
  </si>
  <si>
    <t xml:space="preserve">312- Ostali rashodi za zaposlene </t>
  </si>
  <si>
    <t xml:space="preserve">3121- Ostali rashodi za zaposlene </t>
  </si>
  <si>
    <t xml:space="preserve">322-Materijalni rashodi </t>
  </si>
  <si>
    <t>329-Ostale usluge</t>
  </si>
  <si>
    <t xml:space="preserve">4 Rashodi za nabavu nefinancijske imovine </t>
  </si>
  <si>
    <t>42 Rashodi za nabavu proizvedene dugotrajne imovine</t>
  </si>
  <si>
    <t>422-Postrojenja i oprema</t>
  </si>
  <si>
    <t>45- Dodatna ulaganja na građ.objektima</t>
  </si>
  <si>
    <t xml:space="preserve">32- Materijalni rashodi </t>
  </si>
  <si>
    <t xml:space="preserve">31 Rashodi za zaposlene </t>
  </si>
  <si>
    <t>3-Rashodi poslovanja</t>
  </si>
  <si>
    <t xml:space="preserve">37-Ostale naknade građanima i kućanstvima </t>
  </si>
  <si>
    <t>422 Postrojenja i oprema</t>
  </si>
  <si>
    <t xml:space="preserve">Izvorni plan </t>
  </si>
  <si>
    <t>Plan tekuće godine</t>
  </si>
  <si>
    <t>PRIHODI POSLOVANJA</t>
  </si>
  <si>
    <t>PRIHODI OD PRODAJE NEFINANCIJSKE IMOVINE</t>
  </si>
  <si>
    <t>RASHODI  POSLOVANJA</t>
  </si>
  <si>
    <t>RASHODI ZA NABAVU NEFINANCIJSKE IMOVINE</t>
  </si>
  <si>
    <t>PRIMICI OD FINANCIJSKE IMOVINE I ZADUŽIVANJA</t>
  </si>
  <si>
    <t>IZDACI ZA FINANCIJSKU IMOVINU I OTPLATE ZAJMOVA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</si>
  <si>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</si>
  <si>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</si>
  <si>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</si>
  <si>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</si>
  <si>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329-Ostali nespom.rashodi</t>
  </si>
  <si>
    <t>Naknade za rad predstavničkih i izvršnih tijela</t>
  </si>
  <si>
    <t>5=4/2*100</t>
  </si>
  <si>
    <t>6=4/3*100</t>
  </si>
  <si>
    <t>PRIHODI/RASHODI</t>
  </si>
  <si>
    <t>3225-sitni inventar i auto gume</t>
  </si>
  <si>
    <t>3295-sudske pristojbe</t>
  </si>
  <si>
    <t>3291-Naknade članovima povjerenstva</t>
  </si>
  <si>
    <t>3221- Uredski materijal i ostali materijalni rashodi</t>
  </si>
  <si>
    <t>3296-Troškovi sudskih postupaka</t>
  </si>
  <si>
    <t xml:space="preserve">Donacije i ostali rashodi </t>
  </si>
  <si>
    <t>Oprema za održavanje i zaštitu</t>
  </si>
  <si>
    <t>Rashodi za dodatna ulaganja na nefinancijskoj imovini</t>
  </si>
  <si>
    <t xml:space="preserve">Dodatna ulaganja na građevinskim objektima </t>
  </si>
  <si>
    <t xml:space="preserve">38- Donacije i ostali rashodi </t>
  </si>
  <si>
    <t>381-Tekuće donacije</t>
  </si>
  <si>
    <t xml:space="preserve">3812-Tekuće donacije u naravi </t>
  </si>
  <si>
    <t xml:space="preserve">4221- Uredska oprema i namještaj </t>
  </si>
  <si>
    <t xml:space="preserve">Škola puna pogućnosti </t>
  </si>
  <si>
    <t>Ostale potpore unutar opće države</t>
  </si>
  <si>
    <t>Ostale tekuće potpore unutar opće države</t>
  </si>
  <si>
    <t xml:space="preserve">Ostale tekuće donacije u naravi </t>
  </si>
  <si>
    <t>Tekuće donacije</t>
  </si>
  <si>
    <t>3238 Računalne usluge</t>
  </si>
  <si>
    <t xml:space="preserve">3221-Ostali materijal za potrebe redovnog poslovanja </t>
  </si>
  <si>
    <t>4223-Oprema za održavanje i zaštitu</t>
  </si>
  <si>
    <t xml:space="preserve">372-Ograđanima i kućanstvima iz proračuna </t>
  </si>
  <si>
    <t>451- Dodatna ulaganja na građ.objektima</t>
  </si>
  <si>
    <t>3291-naknade za rad predstavničkih i izvršnih tijela</t>
  </si>
  <si>
    <t>A 1012-05</t>
  </si>
  <si>
    <t>Rashodi za zaposlene i materijalni rashodi- IZVANSTANDARD</t>
  </si>
  <si>
    <t>A 1013-04</t>
  </si>
  <si>
    <t xml:space="preserve">Izvanškolske aktivnosti </t>
  </si>
  <si>
    <t xml:space="preserve">4223-Oprema za održavanje i zaštitu </t>
  </si>
  <si>
    <t>A 1012-04</t>
  </si>
  <si>
    <t>Dodatna ulaganja STANDARD</t>
  </si>
  <si>
    <t xml:space="preserve"> </t>
  </si>
  <si>
    <t xml:space="preserve">GODIŠNJI IZVJEŠTAJ O IZVRŠENJU FINANCIJSKOG PLANA ZA 2025. GODINU
</t>
  </si>
  <si>
    <t>GODIŠNJI IZVJEŠTAJ O IZVRŠENJU FINANCIJSKOG PLANA ZA 2025.g.</t>
  </si>
  <si>
    <t>GODIŠNJI IZVJEŠTAJ O IZVRŠENJU FINANCIJSKOG PLANA ZA 2025. GODINU</t>
  </si>
  <si>
    <t xml:space="preserve">3232- Usluge tekućeg i investicijskog održavanja </t>
  </si>
  <si>
    <t>3234- Komunalne usluge</t>
  </si>
  <si>
    <t xml:space="preserve">3231- Usluge telefona pošte i prijevoza </t>
  </si>
  <si>
    <t xml:space="preserve">4241- Knjige u knjižnici </t>
  </si>
  <si>
    <t>A 1012-07</t>
  </si>
  <si>
    <t>Rashodi za opremanje škole IZVANSTANDARD</t>
  </si>
  <si>
    <t xml:space="preserve">4227- Uređaji, strojevi i oprema za ostale namjene </t>
  </si>
  <si>
    <t xml:space="preserve">4223- Oprema za održavanje i zaštitu </t>
  </si>
  <si>
    <t xml:space="preserve">4227- Uređaji, strtojevi i oprema za ostale namjene </t>
  </si>
  <si>
    <t xml:space="preserve">424- Knjige u knjižnicama </t>
  </si>
  <si>
    <t>3222- Namirnice</t>
  </si>
  <si>
    <t xml:space="preserve">   51 Tekuće pomoći</t>
  </si>
  <si>
    <t>Višak pomoći korisnici</t>
  </si>
  <si>
    <t xml:space="preserve">Višak prihoda od izvanpror.korsinika </t>
  </si>
  <si>
    <t xml:space="preserve">51023 /57 Pomoći iz inozemstva i od subjekata unutar općeg proračuna </t>
  </si>
  <si>
    <t xml:space="preserve">51023/'57 Pomoći ikorisnici </t>
  </si>
  <si>
    <t xml:space="preserve">6103 Donacije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</si>
</sst>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Verdana"/>
      <family val="2"/>
      <charset val="238"/>
    </font>
    <font>
      <b/>
      <sz val="14"/>
      <color rgb="FF000000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Verdana"/>
      <family val="2"/>
      <charset val="238"/>
    </font>
    <font>
      <sz val="10"/>
      <color rgb="FF000000"/>
      <name val="Times New Roman"/>
      <family val="1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u/>
      <sz val="9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15" fillId="0" borderId="0"/>
    <xf numFmtId="0" fontId="7" fillId="0" borderId="0"/>
    <xf numFmtId="0" fontId="3" fillId="0" borderId="0"/>
    <xf numFmtId="0" fontId="7" fillId="0" borderId="0"/>
  </cellStyleXfs>
  <cellXfs count="38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9" fillId="3" borderId="1" xfId="0" applyFont="1" applyFill="1" applyBorder="1" applyAlignment="1">
      <alignment horizontal="left" vertical="center"/>
    </xf>
    <xf numFmtId="3" fontId="0" fillId="0" borderId="0" xfId="0" applyNumberFormat="1"/>
    <xf numFmtId="0" fontId="9" fillId="5" borderId="3" xfId="0" applyNumberFormat="1" applyFont="1" applyFill="1" applyBorder="1" applyAlignment="1" applyProtection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right" wrapText="1"/>
    </xf>
    <xf numFmtId="4" fontId="0" fillId="0" borderId="0" xfId="0" applyNumberFormat="1"/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0" fillId="0" borderId="3" xfId="0" applyBorder="1"/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NumberFormat="1" applyFont="1" applyFill="1" applyBorder="1" applyAlignment="1" applyProtection="1">
      <alignment horizontal="left" vertical="center" wrapText="1" inden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9" fillId="0" borderId="0" xfId="0" applyFont="1" applyAlignment="1"/>
    <xf numFmtId="0" fontId="20" fillId="0" borderId="0" xfId="0" applyFont="1" applyAlignment="1"/>
    <xf numFmtId="0" fontId="19" fillId="0" borderId="0" xfId="0" applyFont="1" applyAlignment="1">
      <alignment wrapText="1"/>
    </xf>
    <xf numFmtId="0" fontId="7" fillId="2" borderId="3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0" fillId="0" borderId="3" xfId="0" applyNumberFormat="1" applyBorder="1"/>
    <xf numFmtId="0" fontId="21" fillId="0" borderId="3" xfId="0" applyFont="1" applyBorder="1"/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6" fillId="4" borderId="4" xfId="0" applyNumberFormat="1" applyFont="1" applyFill="1" applyBorder="1" applyAlignment="1">
      <alignment horizontal="center" vertical="center" wrapText="1"/>
    </xf>
    <xf numFmtId="2" fontId="9" fillId="5" borderId="3" xfId="0" applyNumberFormat="1" applyFont="1" applyFill="1" applyBorder="1" applyAlignment="1">
      <alignment horizontal="left" vertical="center" wrapText="1"/>
    </xf>
    <xf numFmtId="2" fontId="7" fillId="2" borderId="3" xfId="0" applyNumberFormat="1" applyFont="1" applyFill="1" applyBorder="1" applyAlignment="1">
      <alignment horizontal="left" vertical="center" wrapText="1"/>
    </xf>
    <xf numFmtId="2" fontId="7" fillId="2" borderId="3" xfId="0" quotePrefix="1" applyNumberFormat="1" applyFont="1" applyFill="1" applyBorder="1" applyAlignment="1">
      <alignment horizontal="left" vertical="center"/>
    </xf>
    <xf numFmtId="2" fontId="8" fillId="2" borderId="3" xfId="0" quotePrefix="1" applyNumberFormat="1" applyFont="1" applyFill="1" applyBorder="1" applyAlignment="1">
      <alignment horizontal="left" vertical="center"/>
    </xf>
    <xf numFmtId="2" fontId="9" fillId="5" borderId="3" xfId="0" applyNumberFormat="1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4" fontId="6" fillId="5" borderId="3" xfId="0" applyNumberFormat="1" applyFont="1" applyFill="1" applyBorder="1" applyAlignment="1">
      <alignment horizontal="center"/>
    </xf>
    <xf numFmtId="4" fontId="6" fillId="6" borderId="3" xfId="0" applyNumberFormat="1" applyFont="1" applyFill="1" applyBorder="1" applyAlignment="1">
      <alignment horizontal="center"/>
    </xf>
    <xf numFmtId="4" fontId="16" fillId="2" borderId="3" xfId="0" applyNumberFormat="1" applyFont="1" applyFill="1" applyBorder="1" applyAlignment="1">
      <alignment horizontal="right"/>
    </xf>
    <xf numFmtId="0" fontId="22" fillId="2" borderId="3" xfId="0" applyFont="1" applyFill="1" applyBorder="1" applyAlignment="1">
      <alignment horizontal="left" vertical="center" wrapText="1"/>
    </xf>
    <xf numFmtId="0" fontId="22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2" fontId="9" fillId="7" borderId="3" xfId="0" applyNumberFormat="1" applyFont="1" applyFill="1" applyBorder="1" applyAlignment="1">
      <alignment horizontal="left" vertical="center" wrapText="1"/>
    </xf>
    <xf numFmtId="4" fontId="6" fillId="7" borderId="3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3" fillId="2" borderId="3" xfId="0" applyNumberFormat="1" applyFont="1" applyFill="1" applyBorder="1" applyAlignment="1">
      <alignment horizontal="center"/>
    </xf>
    <xf numFmtId="4" fontId="14" fillId="2" borderId="3" xfId="0" applyNumberFormat="1" applyFont="1" applyFill="1" applyBorder="1" applyAlignment="1">
      <alignment horizontal="center"/>
    </xf>
    <xf numFmtId="2" fontId="8" fillId="2" borderId="3" xfId="0" quotePrefix="1" applyNumberFormat="1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/>
    </xf>
    <xf numFmtId="4" fontId="6" fillId="0" borderId="3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2" fontId="7" fillId="2" borderId="6" xfId="0" quotePrefix="1" applyNumberFormat="1" applyFont="1" applyFill="1" applyBorder="1" applyAlignment="1">
      <alignment horizontal="left" vertical="center"/>
    </xf>
    <xf numFmtId="2" fontId="7" fillId="2" borderId="6" xfId="0" applyNumberFormat="1" applyFont="1" applyFill="1" applyBorder="1" applyAlignment="1">
      <alignment horizontal="left" vertical="center" wrapText="1"/>
    </xf>
    <xf numFmtId="2" fontId="0" fillId="0" borderId="6" xfId="0" applyNumberFormat="1" applyBorder="1"/>
    <xf numFmtId="2" fontId="7" fillId="2" borderId="0" xfId="0" quotePrefix="1" applyNumberFormat="1" applyFont="1" applyFill="1" applyBorder="1" applyAlignment="1">
      <alignment horizontal="left" vertical="center"/>
    </xf>
    <xf numFmtId="2" fontId="7" fillId="2" borderId="0" xfId="0" applyNumberFormat="1" applyFont="1" applyFill="1" applyBorder="1" applyAlignment="1">
      <alignment horizontal="left" vertical="center" wrapText="1"/>
    </xf>
    <xf numFmtId="2" fontId="0" fillId="0" borderId="0" xfId="0" applyNumberFormat="1" applyBorder="1"/>
    <xf numFmtId="2" fontId="9" fillId="2" borderId="3" xfId="0" applyNumberFormat="1" applyFont="1" applyFill="1" applyBorder="1" applyAlignment="1">
      <alignment horizontal="left" vertical="center" wrapText="1"/>
    </xf>
    <xf numFmtId="2" fontId="9" fillId="2" borderId="3" xfId="0" quotePrefix="1" applyNumberFormat="1" applyFont="1" applyFill="1" applyBorder="1" applyAlignment="1">
      <alignment horizontal="left" vertical="center"/>
    </xf>
    <xf numFmtId="0" fontId="26" fillId="5" borderId="10" xfId="0" applyFont="1" applyFill="1" applyBorder="1" applyAlignment="1">
      <alignment horizontal="left" wrapText="1"/>
    </xf>
    <xf numFmtId="0" fontId="27" fillId="5" borderId="11" xfId="0" applyFont="1" applyFill="1" applyBorder="1" applyAlignment="1">
      <alignment horizontal="left" wrapText="1"/>
    </xf>
    <xf numFmtId="4" fontId="27" fillId="5" borderId="13" xfId="0" applyNumberFormat="1" applyFont="1" applyFill="1" applyBorder="1" applyAlignment="1">
      <alignment horizontal="right" wrapText="1"/>
    </xf>
    <xf numFmtId="4" fontId="27" fillId="5" borderId="3" xfId="0" applyNumberFormat="1" applyFont="1" applyFill="1" applyBorder="1" applyAlignment="1">
      <alignment horizontal="right" wrapText="1"/>
    </xf>
    <xf numFmtId="4" fontId="28" fillId="5" borderId="3" xfId="0" applyNumberFormat="1" applyFont="1" applyFill="1" applyBorder="1" applyAlignment="1">
      <alignment horizontal="right" wrapText="1"/>
    </xf>
    <xf numFmtId="4" fontId="28" fillId="0" borderId="3" xfId="0" applyNumberFormat="1" applyFont="1" applyFill="1" applyBorder="1" applyAlignment="1">
      <alignment horizontal="right" wrapText="1"/>
    </xf>
    <xf numFmtId="0" fontId="26" fillId="0" borderId="10" xfId="0" applyFont="1" applyFill="1" applyBorder="1" applyAlignment="1">
      <alignment horizontal="left" wrapText="1"/>
    </xf>
    <xf numFmtId="0" fontId="27" fillId="0" borderId="11" xfId="0" applyFont="1" applyFill="1" applyBorder="1" applyAlignment="1">
      <alignment horizontal="left" wrapText="1"/>
    </xf>
    <xf numFmtId="0" fontId="27" fillId="0" borderId="12" xfId="0" applyFont="1" applyFill="1" applyBorder="1" applyAlignment="1">
      <alignment horizontal="left" wrapText="1"/>
    </xf>
    <xf numFmtId="4" fontId="27" fillId="0" borderId="13" xfId="0" applyNumberFormat="1" applyFont="1" applyFill="1" applyBorder="1" applyAlignment="1">
      <alignment horizontal="right" wrapText="1"/>
    </xf>
    <xf numFmtId="4" fontId="27" fillId="0" borderId="3" xfId="0" applyNumberFormat="1" applyFont="1" applyFill="1" applyBorder="1" applyAlignment="1">
      <alignment horizontal="right" wrapText="1"/>
    </xf>
    <xf numFmtId="0" fontId="23" fillId="0" borderId="3" xfId="0" applyFont="1" applyBorder="1" applyAlignment="1">
      <alignment horizontal="left"/>
    </xf>
    <xf numFmtId="0" fontId="27" fillId="8" borderId="12" xfId="0" applyFont="1" applyFill="1" applyBorder="1" applyAlignment="1">
      <alignment horizontal="left" wrapText="1"/>
    </xf>
    <xf numFmtId="4" fontId="27" fillId="0" borderId="14" xfId="0" applyNumberFormat="1" applyFont="1" applyFill="1" applyBorder="1" applyAlignment="1">
      <alignment horizontal="right" wrapText="1"/>
    </xf>
    <xf numFmtId="0" fontId="23" fillId="0" borderId="3" xfId="0" applyFont="1" applyBorder="1" applyAlignment="1">
      <alignment horizontal="left" wrapText="1"/>
    </xf>
    <xf numFmtId="0" fontId="30" fillId="8" borderId="12" xfId="0" applyFont="1" applyFill="1" applyBorder="1" applyAlignment="1">
      <alignment horizontal="left" wrapText="1"/>
    </xf>
    <xf numFmtId="4" fontId="30" fillId="0" borderId="14" xfId="0" applyNumberFormat="1" applyFont="1" applyFill="1" applyBorder="1" applyAlignment="1">
      <alignment horizontal="right" wrapText="1"/>
    </xf>
    <xf numFmtId="4" fontId="30" fillId="0" borderId="3" xfId="0" applyNumberFormat="1" applyFont="1" applyFill="1" applyBorder="1" applyAlignment="1">
      <alignment horizontal="right" wrapText="1"/>
    </xf>
    <xf numFmtId="4" fontId="31" fillId="0" borderId="3" xfId="0" applyNumberFormat="1" applyFont="1" applyFill="1" applyBorder="1" applyAlignment="1">
      <alignment horizontal="right" wrapText="1"/>
    </xf>
    <xf numFmtId="0" fontId="23" fillId="0" borderId="3" xfId="0" applyFont="1" applyBorder="1"/>
    <xf numFmtId="0" fontId="33" fillId="0" borderId="3" xfId="0" applyFont="1" applyBorder="1"/>
    <xf numFmtId="0" fontId="26" fillId="0" borderId="3" xfId="0" applyFont="1" applyFill="1" applyBorder="1" applyAlignment="1">
      <alignment horizontal="left"/>
    </xf>
    <xf numFmtId="0" fontId="23" fillId="0" borderId="3" xfId="0" applyFont="1" applyFill="1" applyBorder="1"/>
    <xf numFmtId="4" fontId="34" fillId="0" borderId="3" xfId="0" applyNumberFormat="1" applyFont="1" applyFill="1" applyBorder="1" applyAlignment="1">
      <alignment horizontal="right" wrapText="1"/>
    </xf>
    <xf numFmtId="0" fontId="27" fillId="8" borderId="15" xfId="0" applyFont="1" applyFill="1" applyBorder="1" applyAlignment="1">
      <alignment horizontal="left" wrapText="1"/>
    </xf>
    <xf numFmtId="4" fontId="27" fillId="0" borderId="16" xfId="0" applyNumberFormat="1" applyFont="1" applyFill="1" applyBorder="1" applyAlignment="1">
      <alignment horizontal="right" wrapText="1"/>
    </xf>
    <xf numFmtId="4" fontId="27" fillId="0" borderId="17" xfId="0" applyNumberFormat="1" applyFont="1" applyFill="1" applyBorder="1" applyAlignment="1">
      <alignment horizontal="right" wrapText="1"/>
    </xf>
    <xf numFmtId="4" fontId="31" fillId="0" borderId="17" xfId="0" applyNumberFormat="1" applyFont="1" applyFill="1" applyBorder="1" applyAlignment="1">
      <alignment horizontal="right" wrapText="1"/>
    </xf>
    <xf numFmtId="0" fontId="23" fillId="0" borderId="17" xfId="0" applyFont="1" applyFill="1" applyBorder="1"/>
    <xf numFmtId="0" fontId="30" fillId="8" borderId="3" xfId="0" applyFont="1" applyFill="1" applyBorder="1" applyAlignment="1">
      <alignment horizontal="left" wrapText="1"/>
    </xf>
    <xf numFmtId="0" fontId="23" fillId="0" borderId="10" xfId="0" applyFont="1" applyBorder="1"/>
    <xf numFmtId="0" fontId="27" fillId="0" borderId="3" xfId="0" applyFont="1" applyFill="1" applyBorder="1" applyAlignment="1">
      <alignment horizontal="left" wrapText="1"/>
    </xf>
    <xf numFmtId="0" fontId="27" fillId="8" borderId="11" xfId="0" applyFont="1" applyFill="1" applyBorder="1" applyAlignment="1">
      <alignment horizontal="left" wrapText="1"/>
    </xf>
    <xf numFmtId="4" fontId="27" fillId="0" borderId="10" xfId="0" applyNumberFormat="1" applyFont="1" applyFill="1" applyBorder="1" applyAlignment="1">
      <alignment horizontal="right" wrapText="1"/>
    </xf>
    <xf numFmtId="0" fontId="26" fillId="0" borderId="3" xfId="0" applyFont="1" applyBorder="1" applyAlignment="1">
      <alignment horizontal="left"/>
    </xf>
    <xf numFmtId="0" fontId="35" fillId="0" borderId="3" xfId="0" applyFont="1" applyBorder="1" applyAlignment="1">
      <alignment horizontal="left"/>
    </xf>
    <xf numFmtId="0" fontId="27" fillId="0" borderId="15" xfId="0" applyFont="1" applyFill="1" applyBorder="1" applyAlignment="1">
      <alignment horizontal="left" wrapText="1"/>
    </xf>
    <xf numFmtId="0" fontId="27" fillId="0" borderId="4" xfId="0" applyFont="1" applyFill="1" applyBorder="1" applyAlignment="1">
      <alignment horizontal="left" wrapText="1"/>
    </xf>
    <xf numFmtId="0" fontId="23" fillId="0" borderId="3" xfId="0" applyFont="1" applyFill="1" applyBorder="1" applyAlignment="1">
      <alignment horizontal="left" wrapText="1"/>
    </xf>
    <xf numFmtId="4" fontId="30" fillId="0" borderId="17" xfId="0" applyNumberFormat="1" applyFont="1" applyFill="1" applyBorder="1" applyAlignment="1">
      <alignment horizontal="right" wrapText="1"/>
    </xf>
    <xf numFmtId="0" fontId="30" fillId="8" borderId="15" xfId="0" applyFont="1" applyFill="1" applyBorder="1" applyAlignment="1">
      <alignment horizontal="left" wrapText="1"/>
    </xf>
    <xf numFmtId="0" fontId="26" fillId="0" borderId="3" xfId="0" applyFont="1" applyBorder="1" applyAlignment="1">
      <alignment horizontal="left" wrapText="1"/>
    </xf>
    <xf numFmtId="4" fontId="36" fillId="0" borderId="3" xfId="0" applyNumberFormat="1" applyFont="1" applyFill="1" applyBorder="1" applyAlignment="1">
      <alignment horizontal="right" wrapText="1"/>
    </xf>
    <xf numFmtId="4" fontId="37" fillId="0" borderId="3" xfId="0" applyNumberFormat="1" applyFont="1" applyFill="1" applyBorder="1" applyAlignment="1">
      <alignment horizontal="right" wrapText="1"/>
    </xf>
    <xf numFmtId="4" fontId="28" fillId="0" borderId="17" xfId="0" applyNumberFormat="1" applyFont="1" applyFill="1" applyBorder="1" applyAlignment="1">
      <alignment horizontal="right" wrapText="1"/>
    </xf>
    <xf numFmtId="0" fontId="26" fillId="5" borderId="17" xfId="0" applyFont="1" applyFill="1" applyBorder="1" applyAlignment="1">
      <alignment horizontal="left"/>
    </xf>
    <xf numFmtId="0" fontId="27" fillId="5" borderId="15" xfId="0" applyFont="1" applyFill="1" applyBorder="1" applyAlignment="1">
      <alignment horizontal="left" wrapText="1"/>
    </xf>
    <xf numFmtId="4" fontId="27" fillId="5" borderId="16" xfId="0" applyNumberFormat="1" applyFont="1" applyFill="1" applyBorder="1" applyAlignment="1">
      <alignment horizontal="right" wrapText="1"/>
    </xf>
    <xf numFmtId="4" fontId="32" fillId="0" borderId="3" xfId="0" applyNumberFormat="1" applyFont="1" applyFill="1" applyBorder="1" applyAlignment="1">
      <alignment horizontal="right" wrapText="1"/>
    </xf>
    <xf numFmtId="0" fontId="26" fillId="0" borderId="3" xfId="0" applyFont="1" applyFill="1" applyBorder="1" applyAlignment="1">
      <alignment horizontal="left" wrapText="1"/>
    </xf>
    <xf numFmtId="0" fontId="30" fillId="0" borderId="12" xfId="0" applyFont="1" applyFill="1" applyBorder="1" applyAlignment="1">
      <alignment horizontal="left" wrapText="1"/>
    </xf>
    <xf numFmtId="0" fontId="30" fillId="0" borderId="15" xfId="0" applyFont="1" applyFill="1" applyBorder="1" applyAlignment="1">
      <alignment horizontal="left" wrapText="1"/>
    </xf>
    <xf numFmtId="0" fontId="26" fillId="5" borderId="17" xfId="0" applyFont="1" applyFill="1" applyBorder="1"/>
    <xf numFmtId="4" fontId="27" fillId="5" borderId="17" xfId="0" applyNumberFormat="1" applyFont="1" applyFill="1" applyBorder="1" applyAlignment="1">
      <alignment horizontal="right" wrapText="1"/>
    </xf>
    <xf numFmtId="0" fontId="35" fillId="0" borderId="10" xfId="0" applyFont="1" applyBorder="1" applyAlignment="1">
      <alignment horizontal="left"/>
    </xf>
    <xf numFmtId="0" fontId="23" fillId="0" borderId="17" xfId="0" applyFont="1" applyBorder="1"/>
    <xf numFmtId="0" fontId="30" fillId="0" borderId="17" xfId="0" applyFont="1" applyFill="1" applyBorder="1" applyAlignment="1">
      <alignment horizontal="left" wrapText="1"/>
    </xf>
    <xf numFmtId="4" fontId="34" fillId="0" borderId="17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left" wrapText="1"/>
    </xf>
    <xf numFmtId="0" fontId="17" fillId="0" borderId="0" xfId="0" applyFont="1" applyAlignment="1">
      <alignment horizontal="center"/>
    </xf>
    <xf numFmtId="4" fontId="37" fillId="5" borderId="3" xfId="0" applyNumberFormat="1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14" xfId="0" applyFont="1" applyFill="1" applyBorder="1" applyAlignment="1">
      <alignment horizontal="left" wrapText="1"/>
    </xf>
    <xf numFmtId="0" fontId="30" fillId="8" borderId="14" xfId="0" applyFont="1" applyFill="1" applyBorder="1" applyAlignment="1">
      <alignment horizontal="left" wrapText="1"/>
    </xf>
    <xf numFmtId="0" fontId="35" fillId="0" borderId="19" xfId="0" applyFont="1" applyFill="1" applyBorder="1" applyAlignment="1">
      <alignment horizontal="left"/>
    </xf>
    <xf numFmtId="4" fontId="27" fillId="5" borderId="10" xfId="0" applyNumberFormat="1" applyFont="1" applyFill="1" applyBorder="1" applyAlignment="1">
      <alignment horizontal="right" wrapText="1"/>
    </xf>
    <xf numFmtId="4" fontId="28" fillId="5" borderId="10" xfId="0" applyNumberFormat="1" applyFont="1" applyFill="1" applyBorder="1" applyAlignment="1">
      <alignment horizontal="right" wrapText="1"/>
    </xf>
    <xf numFmtId="0" fontId="26" fillId="5" borderId="20" xfId="0" applyFont="1" applyFill="1" applyBorder="1" applyAlignment="1">
      <alignment horizontal="left"/>
    </xf>
    <xf numFmtId="0" fontId="27" fillId="5" borderId="7" xfId="0" applyFont="1" applyFill="1" applyBorder="1" applyAlignment="1">
      <alignment horizontal="left" wrapText="1"/>
    </xf>
    <xf numFmtId="0" fontId="26" fillId="5" borderId="20" xfId="0" applyFont="1" applyFill="1" applyBorder="1"/>
    <xf numFmtId="0" fontId="27" fillId="5" borderId="21" xfId="0" applyFont="1" applyFill="1" applyBorder="1" applyAlignment="1">
      <alignment horizontal="left" wrapText="1"/>
    </xf>
    <xf numFmtId="4" fontId="27" fillId="5" borderId="8" xfId="0" applyNumberFormat="1" applyFont="1" applyFill="1" applyBorder="1" applyAlignment="1">
      <alignment horizontal="right" wrapText="1"/>
    </xf>
    <xf numFmtId="4" fontId="27" fillId="5" borderId="7" xfId="0" applyNumberFormat="1" applyFont="1" applyFill="1" applyBorder="1" applyAlignment="1">
      <alignment horizontal="right" wrapText="1"/>
    </xf>
    <xf numFmtId="4" fontId="28" fillId="5" borderId="9" xfId="0" applyNumberFormat="1" applyFont="1" applyFill="1" applyBorder="1" applyAlignment="1">
      <alignment horizontal="right" wrapText="1"/>
    </xf>
    <xf numFmtId="4" fontId="30" fillId="0" borderId="16" xfId="0" applyNumberFormat="1" applyFont="1" applyFill="1" applyBorder="1" applyAlignment="1">
      <alignment horizontal="right" wrapText="1"/>
    </xf>
    <xf numFmtId="0" fontId="23" fillId="0" borderId="17" xfId="0" applyFont="1" applyBorder="1" applyAlignment="1">
      <alignment horizontal="left" wrapText="1"/>
    </xf>
    <xf numFmtId="4" fontId="34" fillId="0" borderId="16" xfId="0" applyNumberFormat="1" applyFont="1" applyFill="1" applyBorder="1" applyAlignment="1">
      <alignment horizontal="right" wrapText="1"/>
    </xf>
    <xf numFmtId="4" fontId="36" fillId="0" borderId="14" xfId="0" applyNumberFormat="1" applyFont="1" applyFill="1" applyBorder="1" applyAlignment="1">
      <alignment horizontal="right" wrapText="1"/>
    </xf>
    <xf numFmtId="0" fontId="30" fillId="8" borderId="11" xfId="0" applyFont="1" applyFill="1" applyBorder="1" applyAlignment="1">
      <alignment horizontal="left" wrapText="1"/>
    </xf>
    <xf numFmtId="4" fontId="6" fillId="2" borderId="3" xfId="0" applyNumberFormat="1" applyFont="1" applyFill="1" applyBorder="1" applyAlignment="1">
      <alignment horizontal="right"/>
    </xf>
    <xf numFmtId="2" fontId="9" fillId="5" borderId="3" xfId="0" applyNumberFormat="1" applyFont="1" applyFill="1" applyBorder="1" applyAlignment="1">
      <alignment horizontal="right" vertical="center" wrapText="1"/>
    </xf>
    <xf numFmtId="4" fontId="6" fillId="7" borderId="3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 applyProtection="1">
      <alignment horizontal="right" wrapText="1"/>
    </xf>
    <xf numFmtId="4" fontId="1" fillId="7" borderId="3" xfId="0" applyNumberFormat="1" applyFont="1" applyFill="1" applyBorder="1"/>
    <xf numFmtId="4" fontId="32" fillId="0" borderId="17" xfId="0" applyNumberFormat="1" applyFont="1" applyFill="1" applyBorder="1" applyAlignment="1">
      <alignment horizontal="right" wrapText="1"/>
    </xf>
    <xf numFmtId="0" fontId="27" fillId="0" borderId="17" xfId="0" applyFont="1" applyFill="1" applyBorder="1" applyAlignment="1">
      <alignment horizontal="left" wrapText="1"/>
    </xf>
    <xf numFmtId="4" fontId="36" fillId="0" borderId="17" xfId="0" applyNumberFormat="1" applyFont="1" applyFill="1" applyBorder="1" applyAlignment="1">
      <alignment horizontal="right" wrapText="1"/>
    </xf>
    <xf numFmtId="0" fontId="23" fillId="0" borderId="0" xfId="0" applyFont="1" applyBorder="1" applyAlignment="1">
      <alignment horizontal="left" wrapText="1"/>
    </xf>
    <xf numFmtId="2" fontId="0" fillId="0" borderId="0" xfId="0" applyNumberFormat="1"/>
    <xf numFmtId="4" fontId="30" fillId="0" borderId="10" xfId="0" applyNumberFormat="1" applyFont="1" applyFill="1" applyBorder="1" applyAlignment="1">
      <alignment horizontal="right" wrapText="1"/>
    </xf>
    <xf numFmtId="0" fontId="0" fillId="0" borderId="0" xfId="0" applyFill="1"/>
    <xf numFmtId="0" fontId="29" fillId="0" borderId="10" xfId="0" applyFont="1" applyFill="1" applyBorder="1" applyAlignment="1">
      <alignment horizontal="left" wrapText="1"/>
    </xf>
    <xf numFmtId="0" fontId="28" fillId="0" borderId="11" xfId="0" applyFont="1" applyFill="1" applyBorder="1" applyAlignment="1">
      <alignment horizontal="left" wrapText="1"/>
    </xf>
    <xf numFmtId="0" fontId="28" fillId="0" borderId="12" xfId="0" applyFont="1" applyFill="1" applyBorder="1" applyAlignment="1">
      <alignment horizontal="left" wrapText="1"/>
    </xf>
    <xf numFmtId="4" fontId="28" fillId="0" borderId="13" xfId="0" applyNumberFormat="1" applyFont="1" applyFill="1" applyBorder="1" applyAlignment="1">
      <alignment horizontal="right" wrapText="1"/>
    </xf>
    <xf numFmtId="3" fontId="0" fillId="0" borderId="0" xfId="0" applyNumberFormat="1" applyFill="1"/>
    <xf numFmtId="0" fontId="29" fillId="0" borderId="10" xfId="0" applyFont="1" applyFill="1" applyBorder="1" applyAlignment="1">
      <alignment horizontal="left"/>
    </xf>
    <xf numFmtId="4" fontId="28" fillId="0" borderId="10" xfId="0" applyNumberFormat="1" applyFont="1" applyFill="1" applyBorder="1" applyAlignment="1">
      <alignment horizontal="right" wrapText="1"/>
    </xf>
    <xf numFmtId="0" fontId="29" fillId="0" borderId="3" xfId="0" applyFont="1" applyFill="1" applyBorder="1" applyAlignment="1">
      <alignment horizontal="left"/>
    </xf>
    <xf numFmtId="4" fontId="28" fillId="0" borderId="14" xfId="0" applyNumberFormat="1" applyFont="1" applyFill="1" applyBorder="1" applyAlignment="1">
      <alignment horizontal="right" wrapText="1"/>
    </xf>
    <xf numFmtId="0" fontId="26" fillId="0" borderId="10" xfId="0" applyFont="1" applyFill="1" applyBorder="1" applyAlignment="1">
      <alignment horizontal="left"/>
    </xf>
    <xf numFmtId="4" fontId="27" fillId="0" borderId="14" xfId="0" applyNumberFormat="1" applyFont="1" applyFill="1" applyBorder="1" applyAlignment="1">
      <alignment horizontal="left" wrapText="1"/>
    </xf>
    <xf numFmtId="4" fontId="28" fillId="0" borderId="3" xfId="0" applyNumberFormat="1" applyFont="1" applyFill="1" applyBorder="1" applyAlignment="1">
      <alignment horizontal="left" wrapText="1"/>
    </xf>
    <xf numFmtId="0" fontId="28" fillId="0" borderId="3" xfId="0" applyFont="1" applyFill="1" applyBorder="1" applyAlignment="1">
      <alignment horizontal="left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4" fontId="27" fillId="0" borderId="1" xfId="0" applyNumberFormat="1" applyFont="1" applyFill="1" applyBorder="1" applyAlignment="1">
      <alignment horizontal="right" wrapText="1"/>
    </xf>
    <xf numFmtId="4" fontId="28" fillId="0" borderId="1" xfId="0" applyNumberFormat="1" applyFont="1" applyFill="1" applyBorder="1" applyAlignment="1">
      <alignment horizontal="right" wrapText="1"/>
    </xf>
    <xf numFmtId="4" fontId="27" fillId="0" borderId="23" xfId="0" applyNumberFormat="1" applyFont="1" applyFill="1" applyBorder="1" applyAlignment="1">
      <alignment horizontal="right" wrapText="1"/>
    </xf>
    <xf numFmtId="0" fontId="27" fillId="4" borderId="19" xfId="0" applyFont="1" applyFill="1" applyBorder="1" applyAlignment="1">
      <alignment horizontal="center" vertical="center" wrapText="1"/>
    </xf>
    <xf numFmtId="4" fontId="27" fillId="4" borderId="19" xfId="0" applyNumberFormat="1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6" fillId="5" borderId="20" xfId="0" applyFont="1" applyFill="1" applyBorder="1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9" fillId="0" borderId="0" xfId="0" quotePrefix="1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>
      <alignment horizontal="right"/>
    </xf>
    <xf numFmtId="4" fontId="6" fillId="4" borderId="3" xfId="0" quotePrefix="1" applyNumberFormat="1" applyFont="1" applyFill="1" applyBorder="1" applyAlignment="1">
      <alignment horizontal="right"/>
    </xf>
    <xf numFmtId="4" fontId="0" fillId="0" borderId="0" xfId="0" applyNumberFormat="1" applyFill="1"/>
    <xf numFmtId="0" fontId="30" fillId="8" borderId="16" xfId="0" applyFont="1" applyFill="1" applyBorder="1" applyAlignment="1">
      <alignment horizontal="left" wrapText="1"/>
    </xf>
    <xf numFmtId="0" fontId="0" fillId="0" borderId="0" xfId="0" applyAlignment="1">
      <alignment horizontal="right"/>
    </xf>
    <xf numFmtId="4" fontId="11" fillId="0" borderId="0" xfId="0" applyNumberFormat="1" applyFont="1" applyAlignment="1">
      <alignment wrapText="1"/>
    </xf>
    <xf numFmtId="4" fontId="27" fillId="4" borderId="19" xfId="0" applyNumberFormat="1" applyFont="1" applyFill="1" applyBorder="1" applyAlignment="1">
      <alignment vertical="center" wrapText="1"/>
    </xf>
    <xf numFmtId="4" fontId="27" fillId="0" borderId="12" xfId="0" applyNumberFormat="1" applyFont="1" applyFill="1" applyBorder="1" applyAlignment="1">
      <alignment wrapText="1"/>
    </xf>
    <xf numFmtId="4" fontId="27" fillId="8" borderId="12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27" fillId="5" borderId="21" xfId="0" applyNumberFormat="1" applyFont="1" applyFill="1" applyBorder="1" applyAlignment="1">
      <alignment wrapText="1"/>
    </xf>
    <xf numFmtId="4" fontId="28" fillId="0" borderId="11" xfId="0" applyNumberFormat="1" applyFont="1" applyFill="1" applyBorder="1" applyAlignment="1">
      <alignment wrapText="1"/>
    </xf>
    <xf numFmtId="4" fontId="27" fillId="8" borderId="15" xfId="0" applyNumberFormat="1" applyFont="1" applyFill="1" applyBorder="1" applyAlignment="1">
      <alignment wrapText="1"/>
    </xf>
    <xf numFmtId="4" fontId="27" fillId="0" borderId="11" xfId="0" applyNumberFormat="1" applyFont="1" applyFill="1" applyBorder="1" applyAlignment="1">
      <alignment wrapText="1"/>
    </xf>
    <xf numFmtId="4" fontId="30" fillId="8" borderId="3" xfId="0" applyNumberFormat="1" applyFont="1" applyFill="1" applyBorder="1" applyAlignment="1">
      <alignment wrapText="1"/>
    </xf>
    <xf numFmtId="4" fontId="27" fillId="5" borderId="15" xfId="0" applyNumberFormat="1" applyFont="1" applyFill="1" applyBorder="1" applyAlignment="1">
      <alignment wrapText="1"/>
    </xf>
    <xf numFmtId="4" fontId="27" fillId="5" borderId="11" xfId="0" applyNumberFormat="1" applyFont="1" applyFill="1" applyBorder="1" applyAlignment="1">
      <alignment wrapText="1"/>
    </xf>
    <xf numFmtId="4" fontId="0" fillId="0" borderId="0" xfId="0" applyNumberFormat="1" applyAlignment="1"/>
    <xf numFmtId="4" fontId="30" fillId="0" borderId="3" xfId="0" applyNumberFormat="1" applyFont="1" applyFill="1" applyBorder="1" applyAlignment="1">
      <alignment wrapText="1"/>
    </xf>
    <xf numFmtId="4" fontId="36" fillId="5" borderId="17" xfId="0" applyNumberFormat="1" applyFont="1" applyFill="1" applyBorder="1" applyAlignment="1">
      <alignment horizontal="right" wrapText="1"/>
    </xf>
    <xf numFmtId="0" fontId="26" fillId="5" borderId="24" xfId="0" applyFont="1" applyFill="1" applyBorder="1"/>
    <xf numFmtId="0" fontId="27" fillId="5" borderId="25" xfId="0" applyFont="1" applyFill="1" applyBorder="1" applyAlignment="1">
      <alignment horizontal="left" wrapText="1"/>
    </xf>
    <xf numFmtId="4" fontId="27" fillId="5" borderId="25" xfId="0" applyNumberFormat="1" applyFont="1" applyFill="1" applyBorder="1" applyAlignment="1">
      <alignment wrapText="1"/>
    </xf>
    <xf numFmtId="4" fontId="27" fillId="5" borderId="26" xfId="0" applyNumberFormat="1" applyFont="1" applyFill="1" applyBorder="1" applyAlignment="1">
      <alignment horizontal="right" wrapText="1"/>
    </xf>
    <xf numFmtId="4" fontId="27" fillId="5" borderId="27" xfId="0" applyNumberFormat="1" applyFont="1" applyFill="1" applyBorder="1" applyAlignment="1">
      <alignment horizontal="right" wrapText="1"/>
    </xf>
    <xf numFmtId="4" fontId="28" fillId="5" borderId="28" xfId="0" applyNumberFormat="1" applyFont="1" applyFill="1" applyBorder="1" applyAlignment="1">
      <alignment horizontal="right" wrapText="1"/>
    </xf>
    <xf numFmtId="0" fontId="27" fillId="8" borderId="3" xfId="0" applyFont="1" applyFill="1" applyBorder="1" applyAlignment="1">
      <alignment horizontal="left" wrapText="1"/>
    </xf>
    <xf numFmtId="2" fontId="2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4" borderId="3" xfId="0" applyNumberFormat="1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applyNumberFormat="1" applyAlignment="1">
      <alignment horizontal="center"/>
    </xf>
    <xf numFmtId="4" fontId="6" fillId="6" borderId="3" xfId="0" applyNumberFormat="1" applyFont="1" applyFill="1" applyBorder="1" applyAlignment="1">
      <alignment horizontal="right"/>
    </xf>
    <xf numFmtId="2" fontId="9" fillId="2" borderId="3" xfId="0" applyNumberFormat="1" applyFont="1" applyFill="1" applyBorder="1" applyAlignment="1">
      <alignment horizontal="right" vertical="center" wrapText="1"/>
    </xf>
    <xf numFmtId="2" fontId="9" fillId="6" borderId="3" xfId="0" applyNumberFormat="1" applyFont="1" applyFill="1" applyBorder="1" applyAlignment="1">
      <alignment horizontal="right" vertical="center" wrapText="1"/>
    </xf>
    <xf numFmtId="0" fontId="6" fillId="9" borderId="3" xfId="0" applyNumberFormat="1" applyFont="1" applyFill="1" applyBorder="1" applyAlignment="1" applyProtection="1">
      <alignment horizontal="center" vertical="center" wrapText="1"/>
    </xf>
    <xf numFmtId="4" fontId="9" fillId="7" borderId="3" xfId="0" applyNumberFormat="1" applyFont="1" applyFill="1" applyBorder="1" applyAlignment="1">
      <alignment horizontal="center" wrapText="1"/>
    </xf>
    <xf numFmtId="4" fontId="27" fillId="5" borderId="22" xfId="0" applyNumberFormat="1" applyFont="1" applyFill="1" applyBorder="1" applyAlignment="1">
      <alignment horizontal="right" wrapText="1"/>
    </xf>
    <xf numFmtId="4" fontId="27" fillId="5" borderId="29" xfId="0" applyNumberFormat="1" applyFont="1" applyFill="1" applyBorder="1" applyAlignment="1">
      <alignment horizontal="right" wrapText="1"/>
    </xf>
    <xf numFmtId="0" fontId="26" fillId="4" borderId="10" xfId="0" applyFont="1" applyFill="1" applyBorder="1" applyAlignment="1">
      <alignment horizontal="left" wrapText="1"/>
    </xf>
    <xf numFmtId="0" fontId="27" fillId="4" borderId="10" xfId="0" applyFont="1" applyFill="1" applyBorder="1" applyAlignment="1">
      <alignment horizontal="center" vertical="center" wrapText="1"/>
    </xf>
    <xf numFmtId="0" fontId="27" fillId="4" borderId="10" xfId="0" applyNumberFormat="1" applyFont="1" applyFill="1" applyBorder="1" applyAlignment="1">
      <alignment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6" fillId="4" borderId="20" xfId="0" applyFont="1" applyFill="1" applyBorder="1" applyAlignment="1">
      <alignment horizontal="left" wrapText="1"/>
    </xf>
    <xf numFmtId="0" fontId="27" fillId="4" borderId="7" xfId="0" applyFont="1" applyFill="1" applyBorder="1" applyAlignment="1">
      <alignment horizontal="center" vertical="center" wrapText="1"/>
    </xf>
    <xf numFmtId="4" fontId="27" fillId="4" borderId="7" xfId="0" applyNumberFormat="1" applyFont="1" applyFill="1" applyBorder="1" applyAlignment="1">
      <alignment vertical="center" wrapText="1"/>
    </xf>
    <xf numFmtId="0" fontId="28" fillId="4" borderId="9" xfId="0" applyFont="1" applyFill="1" applyBorder="1" applyAlignment="1">
      <alignment horizontal="center" vertical="center" wrapText="1"/>
    </xf>
    <xf numFmtId="4" fontId="27" fillId="5" borderId="7" xfId="0" applyNumberFormat="1" applyFont="1" applyFill="1" applyBorder="1" applyAlignment="1"/>
    <xf numFmtId="4" fontId="27" fillId="5" borderId="7" xfId="0" applyNumberFormat="1" applyFont="1" applyFill="1" applyBorder="1" applyAlignment="1">
      <alignment horizontal="right"/>
    </xf>
    <xf numFmtId="2" fontId="9" fillId="5" borderId="3" xfId="0" applyNumberFormat="1" applyFont="1" applyFill="1" applyBorder="1" applyAlignment="1">
      <alignment horizontal="right" wrapText="1"/>
    </xf>
    <xf numFmtId="2" fontId="9" fillId="2" borderId="3" xfId="0" applyNumberFormat="1" applyFont="1" applyFill="1" applyBorder="1" applyAlignment="1">
      <alignment horizontal="right" wrapText="1"/>
    </xf>
    <xf numFmtId="4" fontId="6" fillId="3" borderId="3" xfId="0" quotePrefix="1" applyNumberFormat="1" applyFont="1" applyFill="1" applyBorder="1" applyAlignment="1">
      <alignment horizontal="right"/>
    </xf>
    <xf numFmtId="2" fontId="8" fillId="2" borderId="3" xfId="0" applyNumberFormat="1" applyFont="1" applyFill="1" applyBorder="1" applyAlignment="1">
      <alignment vertical="center" wrapText="1"/>
    </xf>
    <xf numFmtId="4" fontId="14" fillId="2" borderId="3" xfId="0" applyNumberFormat="1" applyFont="1" applyFill="1" applyBorder="1" applyAlignment="1">
      <alignment horizontal="right"/>
    </xf>
    <xf numFmtId="2" fontId="22" fillId="2" borderId="3" xfId="0" applyNumberFormat="1" applyFont="1" applyFill="1" applyBorder="1" applyAlignment="1">
      <alignment horizontal="right" vertical="center" wrapText="1"/>
    </xf>
    <xf numFmtId="0" fontId="39" fillId="0" borderId="0" xfId="0" applyFont="1"/>
    <xf numFmtId="0" fontId="9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0" fillId="0" borderId="0" xfId="0" applyFont="1"/>
    <xf numFmtId="0" fontId="9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2" fontId="7" fillId="0" borderId="3" xfId="0" applyNumberFormat="1" applyFont="1" applyFill="1" applyBorder="1" applyAlignment="1">
      <alignment horizontal="left" vertical="center" wrapText="1"/>
    </xf>
    <xf numFmtId="2" fontId="9" fillId="0" borderId="3" xfId="0" applyNumberFormat="1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30" fillId="0" borderId="30" xfId="0" applyNumberFormat="1" applyFont="1" applyFill="1" applyBorder="1" applyAlignment="1">
      <alignment horizontal="right" wrapText="1"/>
    </xf>
    <xf numFmtId="0" fontId="29" fillId="0" borderId="17" xfId="0" applyFont="1" applyFill="1" applyBorder="1" applyAlignment="1">
      <alignment horizontal="left"/>
    </xf>
    <xf numFmtId="0" fontId="28" fillId="0" borderId="15" xfId="0" applyFont="1" applyFill="1" applyBorder="1" applyAlignment="1">
      <alignment horizontal="left" wrapText="1"/>
    </xf>
    <xf numFmtId="4" fontId="28" fillId="0" borderId="16" xfId="0" applyNumberFormat="1" applyFont="1" applyFill="1" applyBorder="1" applyAlignment="1">
      <alignment horizontal="right" wrapText="1"/>
    </xf>
    <xf numFmtId="0" fontId="40" fillId="0" borderId="0" xfId="0" applyFont="1"/>
    <xf numFmtId="0" fontId="41" fillId="0" borderId="0" xfId="0" applyFont="1"/>
    <xf numFmtId="0" fontId="41" fillId="0" borderId="0" xfId="0" applyFont="1" applyFill="1"/>
    <xf numFmtId="0" fontId="42" fillId="0" borderId="0" xfId="0" applyFont="1"/>
    <xf numFmtId="4" fontId="41" fillId="0" borderId="0" xfId="0" applyNumberFormat="1" applyFont="1"/>
    <xf numFmtId="0" fontId="26" fillId="5" borderId="31" xfId="0" applyFont="1" applyFill="1" applyBorder="1" applyAlignment="1">
      <alignment horizontal="left"/>
    </xf>
    <xf numFmtId="0" fontId="27" fillId="5" borderId="18" xfId="0" applyFont="1" applyFill="1" applyBorder="1" applyAlignment="1">
      <alignment horizontal="left" wrapText="1"/>
    </xf>
    <xf numFmtId="4" fontId="27" fillId="5" borderId="18" xfId="0" applyNumberFormat="1" applyFont="1" applyFill="1" applyBorder="1" applyAlignment="1">
      <alignment wrapText="1"/>
    </xf>
    <xf numFmtId="4" fontId="27" fillId="5" borderId="0" xfId="0" applyNumberFormat="1" applyFont="1" applyFill="1" applyBorder="1" applyAlignment="1">
      <alignment horizontal="right" wrapText="1"/>
    </xf>
    <xf numFmtId="4" fontId="27" fillId="5" borderId="19" xfId="0" applyNumberFormat="1" applyFont="1" applyFill="1" applyBorder="1" applyAlignment="1">
      <alignment horizontal="right" wrapText="1"/>
    </xf>
    <xf numFmtId="4" fontId="36" fillId="5" borderId="19" xfId="0" applyNumberFormat="1" applyFont="1" applyFill="1" applyBorder="1" applyAlignment="1">
      <alignment horizontal="right" wrapText="1"/>
    </xf>
    <xf numFmtId="4" fontId="36" fillId="5" borderId="32" xfId="0" applyNumberFormat="1" applyFont="1" applyFill="1" applyBorder="1" applyAlignment="1">
      <alignment horizontal="right" wrapText="1"/>
    </xf>
    <xf numFmtId="4" fontId="37" fillId="5" borderId="33" xfId="0" applyNumberFormat="1" applyFont="1" applyFill="1" applyBorder="1" applyAlignment="1">
      <alignment horizontal="right" wrapText="1"/>
    </xf>
    <xf numFmtId="0" fontId="27" fillId="5" borderId="16" xfId="0" applyFont="1" applyFill="1" applyBorder="1" applyAlignment="1">
      <alignment horizontal="left" wrapText="1"/>
    </xf>
    <xf numFmtId="4" fontId="27" fillId="5" borderId="3" xfId="0" applyNumberFormat="1" applyFont="1" applyFill="1" applyBorder="1" applyAlignment="1">
      <alignment wrapText="1"/>
    </xf>
    <xf numFmtId="4" fontId="9" fillId="2" borderId="3" xfId="0" applyNumberFormat="1" applyFont="1" applyFill="1" applyBorder="1" applyAlignment="1">
      <alignment horizontal="center"/>
    </xf>
    <xf numFmtId="4" fontId="9" fillId="0" borderId="3" xfId="0" applyNumberFormat="1" applyFont="1" applyFill="1" applyBorder="1" applyAlignment="1" applyProtection="1">
      <alignment vertical="center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1" fontId="0" fillId="0" borderId="0" xfId="0" applyNumberFormat="1"/>
    <xf numFmtId="1" fontId="0" fillId="0" borderId="0" xfId="0" applyNumberFormat="1" applyFill="1"/>
    <xf numFmtId="2" fontId="35" fillId="0" borderId="3" xfId="0" applyNumberFormat="1" applyFont="1" applyBorder="1"/>
    <xf numFmtId="2" fontId="35" fillId="0" borderId="17" xfId="0" applyNumberFormat="1" applyFont="1" applyBorder="1"/>
    <xf numFmtId="0" fontId="26" fillId="0" borderId="19" xfId="0" applyFont="1" applyFill="1" applyBorder="1" applyAlignment="1">
      <alignment horizontal="left"/>
    </xf>
    <xf numFmtId="4" fontId="27" fillId="5" borderId="27" xfId="0" applyNumberFormat="1" applyFont="1" applyFill="1" applyBorder="1" applyAlignment="1">
      <alignment wrapText="1"/>
    </xf>
    <xf numFmtId="4" fontId="30" fillId="5" borderId="29" xfId="0" applyNumberFormat="1" applyFont="1" applyFill="1" applyBorder="1" applyAlignment="1">
      <alignment horizontal="left" wrapText="1"/>
    </xf>
    <xf numFmtId="4" fontId="30" fillId="5" borderId="27" xfId="0" applyNumberFormat="1" applyFont="1" applyFill="1" applyBorder="1" applyAlignment="1">
      <alignment horizontal="right" wrapText="1"/>
    </xf>
    <xf numFmtId="4" fontId="28" fillId="5" borderId="28" xfId="0" applyNumberFormat="1" applyFont="1" applyFill="1" applyBorder="1" applyAlignment="1">
      <alignment horizontal="left" wrapText="1"/>
    </xf>
    <xf numFmtId="0" fontId="27" fillId="5" borderId="27" xfId="0" applyFont="1" applyFill="1" applyBorder="1" applyAlignment="1">
      <alignment horizontal="left" wrapText="1"/>
    </xf>
    <xf numFmtId="0" fontId="23" fillId="0" borderId="17" xfId="0" applyFont="1" applyFill="1" applyBorder="1" applyAlignment="1">
      <alignment horizontal="left" wrapText="1"/>
    </xf>
    <xf numFmtId="4" fontId="26" fillId="0" borderId="3" xfId="0" applyNumberFormat="1" applyFont="1" applyBorder="1"/>
    <xf numFmtId="4" fontId="35" fillId="0" borderId="3" xfId="0" applyNumberFormat="1" applyFont="1" applyBorder="1"/>
    <xf numFmtId="4" fontId="35" fillId="0" borderId="3" xfId="0" applyNumberFormat="1" applyFont="1" applyFill="1" applyBorder="1"/>
    <xf numFmtId="0" fontId="8" fillId="2" borderId="3" xfId="0" quotePrefix="1" applyNumberFormat="1" applyFont="1" applyFill="1" applyBorder="1" applyAlignment="1" applyProtection="1">
      <alignment horizontal="left" vertical="center" wrapText="1"/>
    </xf>
    <xf numFmtId="4" fontId="26" fillId="0" borderId="3" xfId="0" applyNumberFormat="1" applyFont="1" applyFill="1" applyBorder="1"/>
    <xf numFmtId="4" fontId="3" fillId="0" borderId="3" xfId="0" applyNumberFormat="1" applyFont="1" applyFill="1" applyBorder="1" applyAlignment="1" applyProtection="1">
      <alignment horizontal="right" wrapText="1"/>
    </xf>
    <xf numFmtId="4" fontId="1" fillId="0" borderId="3" xfId="0" applyNumberFormat="1" applyFont="1" applyBorder="1"/>
    <xf numFmtId="4" fontId="27" fillId="4" borderId="19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/>
    </xf>
    <xf numFmtId="0" fontId="9" fillId="0" borderId="1" xfId="0" quotePrefix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6" fillId="9" borderId="1" xfId="0" quotePrefix="1" applyFont="1" applyFill="1" applyBorder="1" applyAlignment="1">
      <alignment horizontal="center" wrapText="1"/>
    </xf>
    <xf numFmtId="0" fontId="6" fillId="9" borderId="2" xfId="0" quotePrefix="1" applyFont="1" applyFill="1" applyBorder="1" applyAlignment="1">
      <alignment horizontal="center" wrapText="1"/>
    </xf>
    <xf numFmtId="0" fontId="6" fillId="9" borderId="4" xfId="0" quotePrefix="1" applyFont="1" applyFill="1" applyBorder="1" applyAlignment="1">
      <alignment horizont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0" borderId="2" xfId="0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2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Fill="1" applyBorder="1" applyAlignment="1">
      <alignment horizontal="center" wrapText="1"/>
    </xf>
    <xf numFmtId="0" fontId="6" fillId="0" borderId="2" xfId="0" quotePrefix="1" applyFont="1" applyFill="1" applyBorder="1" applyAlignment="1">
      <alignment horizontal="center" wrapText="1"/>
    </xf>
    <xf numFmtId="0" fontId="6" fillId="0" borderId="4" xfId="0" quotePrefix="1" applyFont="1" applyFill="1" applyBorder="1" applyAlignment="1">
      <alignment horizontal="center" wrapText="1"/>
    </xf>
    <xf numFmtId="2" fontId="7" fillId="6" borderId="1" xfId="0" applyNumberFormat="1" applyFont="1" applyFill="1" applyBorder="1" applyAlignment="1">
      <alignment horizontal="center" vertical="center" wrapText="1"/>
    </xf>
    <xf numFmtId="2" fontId="7" fillId="6" borderId="2" xfId="0" applyNumberFormat="1" applyFont="1" applyFill="1" applyBorder="1" applyAlignment="1">
      <alignment horizontal="center" vertical="center" wrapText="1"/>
    </xf>
    <xf numFmtId="2" fontId="7" fillId="6" borderId="4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0" fontId="9" fillId="7" borderId="2" xfId="0" applyNumberFormat="1" applyFont="1" applyFill="1" applyBorder="1" applyAlignment="1" applyProtection="1">
      <alignment horizontal="center" vertical="center" wrapText="1"/>
    </xf>
    <xf numFmtId="0" fontId="9" fillId="7" borderId="4" xfId="0" applyNumberFormat="1" applyFont="1" applyFill="1" applyBorder="1" applyAlignment="1" applyProtection="1">
      <alignment horizontal="center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</cellXfs>
  <cellStyles count="5">
    <cellStyle name="Normal 2" xfId="2"/>
    <cellStyle name="Normalno" xfId="0" builtinId="0"/>
    <cellStyle name="Normalno 2" xfId="1"/>
    <cellStyle name="Normalno 2 2" xfId="4"/>
    <cellStyle name="Obično_List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workbookViewId="0">
      <selection activeCell="L28" sqref="L28"/>
    </sheetView>
  </sheetViews>
  <sheetFormatPr defaultRowHeight="15" x14ac:dyDescent="0.25"/>
  <cols>
    <col min="5" max="5" width="25.28515625" customWidth="1"/>
    <col min="6" max="8" width="25.28515625" style="35" customWidth="1"/>
  </cols>
  <sheetData>
    <row r="1" spans="1:10" ht="42" customHeight="1" x14ac:dyDescent="0.25">
      <c r="A1" s="342" t="s">
        <v>329</v>
      </c>
      <c r="B1" s="342"/>
      <c r="C1" s="342"/>
      <c r="D1" s="342"/>
      <c r="E1" s="342"/>
      <c r="F1" s="342"/>
      <c r="G1" s="342"/>
      <c r="H1" s="342"/>
    </row>
    <row r="2" spans="1:10" ht="18" customHeight="1" x14ac:dyDescent="0.25">
      <c r="A2" s="3"/>
      <c r="B2" s="3"/>
      <c r="C2" s="3"/>
      <c r="D2" s="3"/>
      <c r="E2" s="3"/>
      <c r="F2" s="31"/>
      <c r="G2" s="31"/>
      <c r="H2" s="31"/>
    </row>
    <row r="3" spans="1:10" ht="15.75" customHeight="1" x14ac:dyDescent="0.25">
      <c r="A3" s="342" t="s">
        <v>22</v>
      </c>
      <c r="B3" s="342"/>
      <c r="C3" s="342"/>
      <c r="D3" s="342"/>
      <c r="E3" s="342"/>
      <c r="F3" s="342"/>
      <c r="G3" s="342"/>
      <c r="H3" s="350"/>
    </row>
    <row r="4" spans="1:10" ht="18" x14ac:dyDescent="0.25">
      <c r="A4" s="18"/>
      <c r="B4" s="18"/>
      <c r="C4" s="18"/>
      <c r="D4" s="18"/>
      <c r="E4" s="18"/>
      <c r="F4" s="4"/>
      <c r="G4" s="18"/>
      <c r="H4" s="4"/>
    </row>
    <row r="5" spans="1:10" ht="18" customHeight="1" x14ac:dyDescent="0.25">
      <c r="A5" s="342" t="s">
        <v>73</v>
      </c>
      <c r="B5" s="351"/>
      <c r="C5" s="351"/>
      <c r="D5" s="351"/>
      <c r="E5" s="351"/>
      <c r="F5" s="351"/>
      <c r="G5" s="351"/>
      <c r="H5" s="351"/>
    </row>
    <row r="6" spans="1:10" ht="18" x14ac:dyDescent="0.25">
      <c r="A6" s="1"/>
      <c r="B6" s="2"/>
      <c r="C6" s="2"/>
      <c r="D6" s="2"/>
      <c r="E6" s="5"/>
      <c r="G6" s="220"/>
    </row>
    <row r="7" spans="1:10" ht="27" customHeight="1" x14ac:dyDescent="0.25">
      <c r="A7" s="355" t="s">
        <v>296</v>
      </c>
      <c r="B7" s="356"/>
      <c r="C7" s="356"/>
      <c r="D7" s="356"/>
      <c r="E7" s="357"/>
      <c r="F7" s="221" t="s">
        <v>66</v>
      </c>
      <c r="G7" s="221" t="s">
        <v>281</v>
      </c>
      <c r="H7" s="221" t="s">
        <v>66</v>
      </c>
    </row>
    <row r="8" spans="1:10" s="64" customFormat="1" ht="16.5" customHeight="1" x14ac:dyDescent="0.25">
      <c r="A8" s="352">
        <v>1</v>
      </c>
      <c r="B8" s="353"/>
      <c r="C8" s="353"/>
      <c r="D8" s="353"/>
      <c r="E8" s="354"/>
      <c r="F8" s="270">
        <v>4</v>
      </c>
      <c r="G8" s="270">
        <v>3</v>
      </c>
      <c r="H8" s="270">
        <v>4</v>
      </c>
    </row>
    <row r="9" spans="1:10" ht="15" customHeight="1" x14ac:dyDescent="0.25">
      <c r="A9" s="343" t="s">
        <v>0</v>
      </c>
      <c r="B9" s="344"/>
      <c r="C9" s="344"/>
      <c r="D9" s="344"/>
      <c r="E9" s="345"/>
      <c r="F9" s="37">
        <v>3291714.55</v>
      </c>
      <c r="G9" s="37">
        <v>3706829.55</v>
      </c>
      <c r="H9" s="37">
        <v>3552835.48</v>
      </c>
    </row>
    <row r="10" spans="1:10" ht="15" customHeight="1" x14ac:dyDescent="0.25">
      <c r="A10" s="346" t="s">
        <v>282</v>
      </c>
      <c r="B10" s="347"/>
      <c r="C10" s="347"/>
      <c r="D10" s="347"/>
      <c r="E10" s="348"/>
      <c r="F10" s="36">
        <v>3291714.55</v>
      </c>
      <c r="G10" s="321">
        <v>3706829.55</v>
      </c>
      <c r="H10" s="36">
        <v>3552835.48</v>
      </c>
      <c r="I10" s="64"/>
      <c r="J10" s="35"/>
    </row>
    <row r="11" spans="1:10" x14ac:dyDescent="0.25">
      <c r="A11" s="349" t="s">
        <v>283</v>
      </c>
      <c r="B11" s="348"/>
      <c r="C11" s="348"/>
      <c r="D11" s="348"/>
      <c r="E11" s="348"/>
      <c r="F11" s="36">
        <v>0</v>
      </c>
      <c r="G11" s="36">
        <v>0</v>
      </c>
      <c r="H11" s="36">
        <v>0</v>
      </c>
      <c r="I11" s="64"/>
    </row>
    <row r="12" spans="1:10" x14ac:dyDescent="0.25">
      <c r="A12" s="25" t="s">
        <v>1</v>
      </c>
      <c r="B12" s="212"/>
      <c r="C12" s="212"/>
      <c r="D12" s="212"/>
      <c r="E12" s="212"/>
      <c r="F12" s="37">
        <f>F13+F14</f>
        <v>3266581.59</v>
      </c>
      <c r="G12" s="37">
        <f>G13+G14</f>
        <v>3736068.65</v>
      </c>
      <c r="H12" s="37">
        <f>H13+H14</f>
        <v>3845884.62</v>
      </c>
      <c r="I12" s="64"/>
    </row>
    <row r="13" spans="1:10" ht="15" customHeight="1" x14ac:dyDescent="0.25">
      <c r="A13" s="358" t="s">
        <v>284</v>
      </c>
      <c r="B13" s="347"/>
      <c r="C13" s="347"/>
      <c r="D13" s="347"/>
      <c r="E13" s="347"/>
      <c r="F13" s="36">
        <v>3192368.58</v>
      </c>
      <c r="G13" s="36">
        <v>3662236.65</v>
      </c>
      <c r="H13" s="36">
        <v>3700993.63</v>
      </c>
      <c r="I13" s="64"/>
    </row>
    <row r="14" spans="1:10" x14ac:dyDescent="0.25">
      <c r="A14" s="363" t="s">
        <v>285</v>
      </c>
      <c r="B14" s="348"/>
      <c r="C14" s="348"/>
      <c r="D14" s="348"/>
      <c r="E14" s="348"/>
      <c r="F14" s="38">
        <v>74213.009999999995</v>
      </c>
      <c r="G14" s="38">
        <v>73832</v>
      </c>
      <c r="H14" s="38">
        <v>144890.99</v>
      </c>
      <c r="I14" s="64"/>
    </row>
    <row r="15" spans="1:10" ht="15" customHeight="1" x14ac:dyDescent="0.25">
      <c r="A15" s="362" t="s">
        <v>2</v>
      </c>
      <c r="B15" s="344"/>
      <c r="C15" s="344"/>
      <c r="D15" s="344"/>
      <c r="E15" s="344"/>
      <c r="F15" s="39">
        <f>F9-F12</f>
        <v>25132.959999999963</v>
      </c>
      <c r="G15" s="39">
        <f>G9-G12</f>
        <v>-29239.100000000093</v>
      </c>
      <c r="H15" s="39">
        <f>H9-H12</f>
        <v>-293049.14000000013</v>
      </c>
      <c r="I15" s="64"/>
    </row>
    <row r="16" spans="1:10" ht="18" x14ac:dyDescent="0.25">
      <c r="A16" s="18"/>
      <c r="B16" s="17"/>
      <c r="C16" s="17"/>
      <c r="D16" s="17"/>
      <c r="E16" s="17"/>
      <c r="F16" s="222"/>
      <c r="G16" s="222"/>
      <c r="H16" s="222"/>
    </row>
    <row r="17" spans="1:8" ht="18" customHeight="1" x14ac:dyDescent="0.25">
      <c r="A17" s="342" t="s">
        <v>29</v>
      </c>
      <c r="B17" s="351"/>
      <c r="C17" s="351"/>
      <c r="D17" s="351"/>
      <c r="E17" s="351"/>
      <c r="F17" s="351"/>
      <c r="G17" s="351"/>
      <c r="H17" s="351"/>
    </row>
    <row r="18" spans="1:8" ht="18" x14ac:dyDescent="0.25">
      <c r="A18" s="18"/>
      <c r="B18" s="17"/>
      <c r="C18" s="17"/>
      <c r="D18" s="17"/>
      <c r="E18" s="17"/>
      <c r="F18" s="222"/>
      <c r="G18" s="222"/>
      <c r="H18" s="222"/>
    </row>
    <row r="19" spans="1:8" x14ac:dyDescent="0.25">
      <c r="A19" s="368"/>
      <c r="B19" s="369"/>
      <c r="C19" s="369"/>
      <c r="D19" s="369"/>
      <c r="E19" s="370"/>
      <c r="F19" s="221" t="s">
        <v>66</v>
      </c>
      <c r="G19" s="221" t="s">
        <v>281</v>
      </c>
      <c r="H19" s="221" t="s">
        <v>66</v>
      </c>
    </row>
    <row r="20" spans="1:8" ht="15.75" customHeight="1" x14ac:dyDescent="0.25">
      <c r="A20" s="346" t="s">
        <v>286</v>
      </c>
      <c r="B20" s="361"/>
      <c r="C20" s="361"/>
      <c r="D20" s="361"/>
      <c r="E20" s="361"/>
      <c r="F20" s="223">
        <v>0</v>
      </c>
      <c r="G20" s="223">
        <v>0</v>
      </c>
      <c r="H20" s="223">
        <v>0</v>
      </c>
    </row>
    <row r="21" spans="1:8" ht="15" customHeight="1" x14ac:dyDescent="0.25">
      <c r="A21" s="346" t="s">
        <v>287</v>
      </c>
      <c r="B21" s="347"/>
      <c r="C21" s="347"/>
      <c r="D21" s="347"/>
      <c r="E21" s="347"/>
      <c r="F21" s="223">
        <v>0</v>
      </c>
      <c r="G21" s="223">
        <v>0</v>
      </c>
      <c r="H21" s="223">
        <v>0</v>
      </c>
    </row>
    <row r="22" spans="1:8" ht="15" customHeight="1" x14ac:dyDescent="0.25">
      <c r="A22" s="362" t="s">
        <v>4</v>
      </c>
      <c r="B22" s="344"/>
      <c r="C22" s="344"/>
      <c r="D22" s="344"/>
      <c r="E22" s="344"/>
      <c r="F22" s="224">
        <v>0</v>
      </c>
      <c r="G22" s="224">
        <v>0</v>
      </c>
      <c r="H22" s="224">
        <v>0</v>
      </c>
    </row>
    <row r="23" spans="1:8" s="64" customFormat="1" ht="15" customHeight="1" x14ac:dyDescent="0.25">
      <c r="A23" s="225"/>
      <c r="B23" s="226"/>
      <c r="C23" s="226"/>
      <c r="D23" s="226"/>
      <c r="E23" s="226"/>
      <c r="F23" s="227"/>
      <c r="G23" s="227"/>
      <c r="H23" s="227"/>
    </row>
    <row r="24" spans="1:8" ht="15" customHeight="1" x14ac:dyDescent="0.25">
      <c r="A24" s="16"/>
      <c r="B24" s="17"/>
      <c r="C24" s="17"/>
      <c r="D24" s="17"/>
      <c r="E24" s="17"/>
      <c r="F24" s="222"/>
      <c r="G24" s="222"/>
      <c r="H24" s="222"/>
    </row>
    <row r="25" spans="1:8" ht="18" customHeight="1" x14ac:dyDescent="0.25">
      <c r="A25" s="342" t="s">
        <v>288</v>
      </c>
      <c r="B25" s="351"/>
      <c r="C25" s="351"/>
      <c r="D25" s="351"/>
      <c r="E25" s="351"/>
      <c r="F25" s="351"/>
      <c r="G25" s="351"/>
      <c r="H25" s="351"/>
    </row>
    <row r="26" spans="1:8" ht="15.75" customHeight="1" x14ac:dyDescent="0.25">
      <c r="A26" s="16"/>
      <c r="B26" s="17"/>
      <c r="C26" s="17"/>
      <c r="D26" s="17"/>
      <c r="E26" s="17"/>
      <c r="F26" s="222"/>
      <c r="G26" s="222"/>
      <c r="H26" s="222"/>
    </row>
    <row r="27" spans="1:8" x14ac:dyDescent="0.25">
      <c r="A27" s="21"/>
      <c r="B27" s="22"/>
      <c r="C27" s="22"/>
      <c r="D27" s="23"/>
      <c r="E27" s="24"/>
      <c r="F27" s="221" t="s">
        <v>66</v>
      </c>
      <c r="G27" s="221" t="s">
        <v>281</v>
      </c>
      <c r="H27" s="221" t="s">
        <v>66</v>
      </c>
    </row>
    <row r="28" spans="1:8" ht="15" customHeight="1" x14ac:dyDescent="0.25">
      <c r="A28" s="366" t="s">
        <v>30</v>
      </c>
      <c r="B28" s="367"/>
      <c r="C28" s="367"/>
      <c r="D28" s="367"/>
      <c r="E28" s="367"/>
      <c r="F28" s="228">
        <v>-21025.47</v>
      </c>
      <c r="G28" s="40">
        <v>29239.1</v>
      </c>
      <c r="H28" s="228">
        <v>3485.77</v>
      </c>
    </row>
    <row r="29" spans="1:8" ht="30" customHeight="1" x14ac:dyDescent="0.25">
      <c r="A29" s="364" t="s">
        <v>3</v>
      </c>
      <c r="B29" s="365"/>
      <c r="C29" s="365"/>
      <c r="D29" s="365"/>
      <c r="E29" s="365"/>
      <c r="F29" s="286">
        <v>25132.959999999999</v>
      </c>
      <c r="G29" s="41">
        <v>29239.1</v>
      </c>
      <c r="H29" s="286">
        <v>-293049.14</v>
      </c>
    </row>
    <row r="30" spans="1:8" ht="26.25" customHeight="1" x14ac:dyDescent="0.25">
      <c r="A30" s="64"/>
      <c r="B30" s="64"/>
      <c r="C30" s="64"/>
      <c r="D30" s="64"/>
      <c r="E30" s="64"/>
      <c r="F30" s="64"/>
      <c r="G30" s="64"/>
      <c r="H30" s="64"/>
    </row>
    <row r="31" spans="1:8" ht="18" customHeight="1" x14ac:dyDescent="0.25">
      <c r="A31" s="358" t="s">
        <v>5</v>
      </c>
      <c r="B31" s="347"/>
      <c r="C31" s="347"/>
      <c r="D31" s="347"/>
      <c r="E31" s="347"/>
      <c r="F31" s="38">
        <f>F28+F29</f>
        <v>4107.489999999998</v>
      </c>
      <c r="G31" s="38">
        <v>0</v>
      </c>
      <c r="H31" s="38">
        <f>H29+H28</f>
        <v>-289563.37</v>
      </c>
    </row>
    <row r="32" spans="1:8" ht="18.75" customHeight="1" x14ac:dyDescent="0.25">
      <c r="F32" s="64"/>
      <c r="G32"/>
      <c r="H32"/>
    </row>
    <row r="33" spans="1:8" ht="24" customHeight="1" x14ac:dyDescent="0.25">
      <c r="A33" s="359" t="s">
        <v>289</v>
      </c>
      <c r="B33" s="360"/>
      <c r="C33" s="360"/>
      <c r="D33" s="360"/>
      <c r="E33" s="360"/>
      <c r="F33" s="360"/>
      <c r="G33" s="360"/>
      <c r="H33" s="360"/>
    </row>
    <row r="34" spans="1:8" ht="12" customHeight="1" x14ac:dyDescent="0.25">
      <c r="A34" s="64"/>
      <c r="B34" s="64"/>
      <c r="C34" s="64"/>
      <c r="D34" s="64"/>
      <c r="E34" s="64"/>
      <c r="F34" s="64"/>
      <c r="G34" s="64"/>
      <c r="H34" s="64"/>
    </row>
    <row r="35" spans="1:8" ht="30.75" customHeight="1" x14ac:dyDescent="0.25">
      <c r="A35" s="359" t="s">
        <v>290</v>
      </c>
      <c r="B35" s="360"/>
      <c r="C35" s="360"/>
      <c r="D35" s="360"/>
      <c r="E35" s="360"/>
      <c r="F35" s="360"/>
      <c r="G35" s="360"/>
      <c r="H35" s="360"/>
    </row>
    <row r="36" spans="1:8" ht="29.25" customHeight="1" x14ac:dyDescent="0.25">
      <c r="A36" s="64"/>
      <c r="B36" s="64"/>
      <c r="C36" s="64"/>
      <c r="D36" s="64"/>
      <c r="E36" s="64"/>
      <c r="F36" s="64"/>
      <c r="G36" s="64"/>
      <c r="H36" s="64"/>
    </row>
    <row r="37" spans="1:8" ht="27.75" customHeight="1" x14ac:dyDescent="0.25">
      <c r="A37" s="359" t="s">
        <v>291</v>
      </c>
      <c r="B37" s="360"/>
      <c r="C37" s="360"/>
      <c r="D37" s="360"/>
      <c r="E37" s="360"/>
      <c r="F37" s="360"/>
      <c r="G37" s="360"/>
      <c r="H37" s="360"/>
    </row>
    <row r="38" spans="1:8" ht="19.5" customHeight="1" x14ac:dyDescent="0.25">
      <c r="F38" s="64"/>
      <c r="G38"/>
      <c r="H38"/>
    </row>
    <row r="39" spans="1:8" ht="17.25" customHeight="1" x14ac:dyDescent="0.25">
      <c r="F39" s="64"/>
      <c r="G39"/>
      <c r="H39"/>
    </row>
  </sheetData>
  <mergeCells count="23">
    <mergeCell ref="A31:E31"/>
    <mergeCell ref="A33:H33"/>
    <mergeCell ref="A35:H35"/>
    <mergeCell ref="A37:H37"/>
    <mergeCell ref="A13:E13"/>
    <mergeCell ref="A17:H17"/>
    <mergeCell ref="A20:E20"/>
    <mergeCell ref="A21:E21"/>
    <mergeCell ref="A22:E22"/>
    <mergeCell ref="A14:E14"/>
    <mergeCell ref="A15:E15"/>
    <mergeCell ref="A29:E29"/>
    <mergeCell ref="A25:H25"/>
    <mergeCell ref="A28:E28"/>
    <mergeCell ref="A19:E19"/>
    <mergeCell ref="A1:H1"/>
    <mergeCell ref="A9:E9"/>
    <mergeCell ref="A10:E10"/>
    <mergeCell ref="A11:E11"/>
    <mergeCell ref="A3:H3"/>
    <mergeCell ref="A5:H5"/>
    <mergeCell ref="A8:E8"/>
    <mergeCell ref="A7:E7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opLeftCell="A88" zoomScaleNormal="100" workbookViewId="0">
      <selection activeCell="H110" sqref="H110"/>
    </sheetView>
  </sheetViews>
  <sheetFormatPr defaultRowHeight="15" x14ac:dyDescent="0.25"/>
  <cols>
    <col min="1" max="1" width="10.85546875" customWidth="1"/>
    <col min="3" max="3" width="33.28515625" customWidth="1"/>
    <col min="4" max="4" width="18.85546875" style="64" customWidth="1"/>
    <col min="5" max="5" width="23.5703125" customWidth="1"/>
    <col min="6" max="6" width="18.85546875" customWidth="1"/>
    <col min="7" max="7" width="17.85546875" style="231" customWidth="1"/>
    <col min="8" max="8" width="11.140625" customWidth="1"/>
    <col min="10" max="10" width="11.7109375" bestFit="1" customWidth="1"/>
    <col min="11" max="11" width="12.42578125" bestFit="1" customWidth="1"/>
  </cols>
  <sheetData>
    <row r="1" spans="1:8" ht="15.75" x14ac:dyDescent="0.25">
      <c r="A1" s="374" t="s">
        <v>330</v>
      </c>
      <c r="B1" s="374"/>
      <c r="C1" s="374"/>
      <c r="D1" s="374"/>
      <c r="E1" s="374"/>
      <c r="F1" s="374"/>
      <c r="G1" s="374"/>
    </row>
    <row r="2" spans="1:8" ht="18" x14ac:dyDescent="0.25">
      <c r="A2" s="68"/>
      <c r="B2" s="68"/>
      <c r="C2" s="68"/>
      <c r="D2" s="68"/>
      <c r="E2" s="68"/>
      <c r="F2" s="68"/>
      <c r="G2" s="254"/>
    </row>
    <row r="3" spans="1:8" ht="15.75" x14ac:dyDescent="0.25">
      <c r="A3" s="374" t="s">
        <v>22</v>
      </c>
      <c r="B3" s="374"/>
      <c r="C3" s="374"/>
      <c r="D3" s="374"/>
      <c r="E3" s="374"/>
      <c r="F3" s="374"/>
      <c r="G3" s="374"/>
    </row>
    <row r="4" spans="1:8" ht="18" x14ac:dyDescent="0.25">
      <c r="A4" s="68"/>
      <c r="B4" s="68"/>
      <c r="C4" s="68"/>
      <c r="D4" s="68"/>
      <c r="E4" s="68"/>
      <c r="F4" s="68"/>
      <c r="G4" s="255"/>
    </row>
    <row r="5" spans="1:8" ht="15.75" x14ac:dyDescent="0.25">
      <c r="A5" s="374" t="s">
        <v>86</v>
      </c>
      <c r="B5" s="374"/>
      <c r="C5" s="374"/>
      <c r="D5" s="374"/>
      <c r="E5" s="374"/>
      <c r="F5" s="374"/>
      <c r="G5" s="374"/>
    </row>
    <row r="6" spans="1:8" ht="18" x14ac:dyDescent="0.25">
      <c r="A6" s="68"/>
      <c r="B6" s="68"/>
      <c r="C6" s="68"/>
      <c r="D6" s="68"/>
      <c r="E6" s="68"/>
      <c r="F6" s="68"/>
      <c r="G6" s="255"/>
    </row>
    <row r="7" spans="1:8" ht="15.75" x14ac:dyDescent="0.25">
      <c r="A7" s="374" t="s">
        <v>87</v>
      </c>
      <c r="B7" s="374"/>
      <c r="C7" s="374"/>
      <c r="D7" s="374"/>
      <c r="E7" s="374"/>
      <c r="F7" s="374"/>
      <c r="G7" s="374"/>
    </row>
    <row r="8" spans="1:8" ht="18" x14ac:dyDescent="0.25">
      <c r="A8" s="68"/>
      <c r="B8" s="68"/>
      <c r="C8" s="68"/>
      <c r="D8" s="68"/>
      <c r="E8" s="68"/>
      <c r="F8" s="68"/>
      <c r="G8" s="255"/>
    </row>
    <row r="9" spans="1:8" ht="25.5" x14ac:dyDescent="0.25">
      <c r="A9" s="69" t="s">
        <v>7</v>
      </c>
      <c r="B9" s="70" t="s">
        <v>8</v>
      </c>
      <c r="C9" s="70" t="s">
        <v>6</v>
      </c>
      <c r="D9" s="69" t="s">
        <v>66</v>
      </c>
      <c r="E9" s="69" t="s">
        <v>65</v>
      </c>
      <c r="F9" s="69" t="s">
        <v>66</v>
      </c>
      <c r="G9" s="69" t="s">
        <v>63</v>
      </c>
      <c r="H9" s="69" t="s">
        <v>63</v>
      </c>
    </row>
    <row r="10" spans="1:8" s="266" customFormat="1" x14ac:dyDescent="0.25">
      <c r="A10" s="263"/>
      <c r="B10" s="264"/>
      <c r="C10" s="264">
        <v>1</v>
      </c>
      <c r="D10" s="263">
        <v>4</v>
      </c>
      <c r="E10" s="263">
        <v>3</v>
      </c>
      <c r="F10" s="263">
        <v>4</v>
      </c>
      <c r="G10" s="263" t="s">
        <v>294</v>
      </c>
      <c r="H10" s="263" t="s">
        <v>295</v>
      </c>
    </row>
    <row r="11" spans="1:8" x14ac:dyDescent="0.25">
      <c r="A11" s="87">
        <v>6</v>
      </c>
      <c r="B11" s="87"/>
      <c r="C11" s="88" t="s">
        <v>10</v>
      </c>
      <c r="D11" s="89">
        <f>D12+D21+D24+D27+D33+D37</f>
        <v>3291714.55</v>
      </c>
      <c r="E11" s="271">
        <f>E12+E21+E24+E27+E33+E37</f>
        <v>3706829.55</v>
      </c>
      <c r="F11" s="89">
        <f>F12+F21+F24+F27+F33+F37</f>
        <v>3552835.4799999995</v>
      </c>
      <c r="G11" s="188">
        <f>F11/D11*100</f>
        <v>107.93267235155611</v>
      </c>
      <c r="H11" s="188">
        <f>F11/E11*100</f>
        <v>95.845666278342904</v>
      </c>
    </row>
    <row r="12" spans="1:8" ht="34.5" customHeight="1" x14ac:dyDescent="0.25">
      <c r="A12" s="65"/>
      <c r="B12" s="84">
        <v>63</v>
      </c>
      <c r="C12" s="72" t="s">
        <v>31</v>
      </c>
      <c r="D12" s="95">
        <f>D15+D18+D13</f>
        <v>2758020.34</v>
      </c>
      <c r="E12" s="320">
        <f>2989735.15+207326.17</f>
        <v>3197061.32</v>
      </c>
      <c r="F12" s="95">
        <v>2833177.05</v>
      </c>
      <c r="G12" s="36">
        <f>F12/D12*100</f>
        <v>102.72502377556796</v>
      </c>
      <c r="H12" s="36">
        <f>F12/E12*100</f>
        <v>88.618164195862221</v>
      </c>
    </row>
    <row r="13" spans="1:8" s="64" customFormat="1" ht="34.5" customHeight="1" x14ac:dyDescent="0.25">
      <c r="A13" s="65"/>
      <c r="B13" s="84">
        <v>634</v>
      </c>
      <c r="C13" s="72" t="s">
        <v>311</v>
      </c>
      <c r="D13" s="95">
        <v>21787.8</v>
      </c>
      <c r="E13" s="95"/>
      <c r="F13" s="95">
        <v>0</v>
      </c>
      <c r="G13" s="36">
        <v>0</v>
      </c>
      <c r="H13" s="36"/>
    </row>
    <row r="14" spans="1:8" s="64" customFormat="1" ht="34.5" customHeight="1" x14ac:dyDescent="0.25">
      <c r="A14" s="65"/>
      <c r="B14" s="86">
        <v>6341</v>
      </c>
      <c r="C14" s="72" t="s">
        <v>312</v>
      </c>
      <c r="D14" s="92">
        <v>21787.8</v>
      </c>
      <c r="E14" s="95"/>
      <c r="F14" s="92">
        <v>0</v>
      </c>
      <c r="G14" s="36">
        <v>0</v>
      </c>
      <c r="H14" s="36"/>
    </row>
    <row r="15" spans="1:8" s="64" customFormat="1" ht="26.25" customHeight="1" x14ac:dyDescent="0.25">
      <c r="A15" s="65"/>
      <c r="B15" s="84">
        <v>636</v>
      </c>
      <c r="C15" s="72" t="s">
        <v>91</v>
      </c>
      <c r="D15" s="95">
        <f>D16+D17</f>
        <v>2632695.64</v>
      </c>
      <c r="E15" s="83"/>
      <c r="F15" s="95">
        <v>2797160.34</v>
      </c>
      <c r="G15" s="36">
        <f t="shared" ref="G15:G39" si="0">F15/D15*100</f>
        <v>106.24700772475164</v>
      </c>
      <c r="H15" s="36"/>
    </row>
    <row r="16" spans="1:8" ht="38.25" x14ac:dyDescent="0.25">
      <c r="A16" s="65"/>
      <c r="B16" s="86">
        <v>6361</v>
      </c>
      <c r="C16" s="72" t="s">
        <v>92</v>
      </c>
      <c r="D16" s="92">
        <v>2628641.9700000002</v>
      </c>
      <c r="E16" s="92"/>
      <c r="F16" s="92">
        <v>2758407.22</v>
      </c>
      <c r="G16" s="36">
        <f t="shared" si="0"/>
        <v>104.93658898705023</v>
      </c>
      <c r="H16" s="36"/>
    </row>
    <row r="17" spans="1:8" ht="38.25" x14ac:dyDescent="0.25">
      <c r="A17" s="65"/>
      <c r="B17" s="86">
        <v>6362</v>
      </c>
      <c r="C17" s="72" t="s">
        <v>93</v>
      </c>
      <c r="D17" s="92">
        <v>4053.67</v>
      </c>
      <c r="E17" s="92"/>
      <c r="F17" s="92">
        <v>38753.120000000003</v>
      </c>
      <c r="G17" s="36">
        <v>0</v>
      </c>
      <c r="H17" s="36"/>
    </row>
    <row r="18" spans="1:8" s="64" customFormat="1" ht="25.5" x14ac:dyDescent="0.25">
      <c r="A18" s="65"/>
      <c r="B18" s="84">
        <v>639</v>
      </c>
      <c r="C18" s="72" t="s">
        <v>94</v>
      </c>
      <c r="D18" s="92">
        <v>103536.9</v>
      </c>
      <c r="E18" s="92"/>
      <c r="F18" s="92">
        <v>36016.71</v>
      </c>
      <c r="G18" s="36">
        <f t="shared" si="0"/>
        <v>34.786351532641987</v>
      </c>
      <c r="H18" s="36"/>
    </row>
    <row r="19" spans="1:8" ht="25.5" x14ac:dyDescent="0.25">
      <c r="A19" s="65"/>
      <c r="B19" s="86">
        <v>6391</v>
      </c>
      <c r="C19" s="72" t="s">
        <v>95</v>
      </c>
      <c r="D19" s="92">
        <v>14453.03</v>
      </c>
      <c r="E19" s="92"/>
      <c r="F19" s="92">
        <v>4450.8</v>
      </c>
      <c r="G19" s="36">
        <f t="shared" si="0"/>
        <v>30.794926738545481</v>
      </c>
      <c r="H19" s="36"/>
    </row>
    <row r="20" spans="1:8" ht="38.25" x14ac:dyDescent="0.25">
      <c r="A20" s="65"/>
      <c r="B20" s="86">
        <v>6393</v>
      </c>
      <c r="C20" s="72" t="s">
        <v>96</v>
      </c>
      <c r="D20" s="92">
        <v>89083.87</v>
      </c>
      <c r="E20" s="92"/>
      <c r="F20" s="92">
        <v>31565.91</v>
      </c>
      <c r="G20" s="36">
        <v>0</v>
      </c>
      <c r="H20" s="36"/>
    </row>
    <row r="21" spans="1:8" x14ac:dyDescent="0.25">
      <c r="A21" s="79"/>
      <c r="B21" s="85">
        <v>64</v>
      </c>
      <c r="C21" s="74" t="s">
        <v>97</v>
      </c>
      <c r="D21" s="95">
        <v>2625.42</v>
      </c>
      <c r="E21" s="95">
        <v>0</v>
      </c>
      <c r="F21" s="95">
        <v>0</v>
      </c>
      <c r="G21" s="36">
        <f>F21/D21*100</f>
        <v>0</v>
      </c>
      <c r="H21" s="36">
        <v>0</v>
      </c>
    </row>
    <row r="22" spans="1:8" s="64" customFormat="1" x14ac:dyDescent="0.25">
      <c r="A22" s="79"/>
      <c r="B22" s="85">
        <v>641</v>
      </c>
      <c r="C22" s="74" t="s">
        <v>52</v>
      </c>
      <c r="D22" s="92">
        <v>2625.42</v>
      </c>
      <c r="E22" s="93"/>
      <c r="F22" s="92">
        <v>0</v>
      </c>
      <c r="G22" s="36">
        <f t="shared" si="0"/>
        <v>0</v>
      </c>
      <c r="H22" s="36"/>
    </row>
    <row r="23" spans="1:8" ht="25.5" x14ac:dyDescent="0.25">
      <c r="A23" s="65"/>
      <c r="B23" s="86">
        <v>6413</v>
      </c>
      <c r="C23" s="72" t="s">
        <v>98</v>
      </c>
      <c r="D23" s="92">
        <v>2625.42</v>
      </c>
      <c r="E23" s="92"/>
      <c r="F23" s="92">
        <v>0</v>
      </c>
      <c r="G23" s="36">
        <f t="shared" si="0"/>
        <v>0</v>
      </c>
      <c r="H23" s="36"/>
    </row>
    <row r="24" spans="1:8" ht="38.25" x14ac:dyDescent="0.25">
      <c r="A24" s="79"/>
      <c r="B24" s="85">
        <v>65</v>
      </c>
      <c r="C24" s="94" t="s">
        <v>100</v>
      </c>
      <c r="D24" s="96">
        <v>146.80000000000001</v>
      </c>
      <c r="E24" s="95">
        <v>0</v>
      </c>
      <c r="F24" s="96">
        <v>0</v>
      </c>
      <c r="G24" s="36">
        <f t="shared" si="0"/>
        <v>0</v>
      </c>
      <c r="H24" s="36">
        <v>0</v>
      </c>
    </row>
    <row r="25" spans="1:8" s="64" customFormat="1" x14ac:dyDescent="0.25">
      <c r="A25" s="79"/>
      <c r="B25" s="85">
        <v>652</v>
      </c>
      <c r="C25" s="74" t="s">
        <v>99</v>
      </c>
      <c r="D25" s="97">
        <v>146.80000000000001</v>
      </c>
      <c r="E25" s="93"/>
      <c r="F25" s="97">
        <v>0</v>
      </c>
      <c r="G25" s="36">
        <f t="shared" si="0"/>
        <v>0</v>
      </c>
      <c r="H25" s="36"/>
    </row>
    <row r="26" spans="1:8" x14ac:dyDescent="0.25">
      <c r="A26" s="65"/>
      <c r="B26" s="86">
        <v>6526</v>
      </c>
      <c r="C26" s="72" t="s">
        <v>90</v>
      </c>
      <c r="D26" s="92">
        <v>146.80000000000001</v>
      </c>
      <c r="E26" s="92"/>
      <c r="F26" s="92">
        <v>0</v>
      </c>
      <c r="G26" s="36">
        <f t="shared" si="0"/>
        <v>0</v>
      </c>
      <c r="H26" s="36"/>
    </row>
    <row r="27" spans="1:8" x14ac:dyDescent="0.25">
      <c r="A27" s="79"/>
      <c r="B27" s="85">
        <v>66</v>
      </c>
      <c r="C27" s="74" t="s">
        <v>51</v>
      </c>
      <c r="D27" s="96">
        <v>36844.910000000003</v>
      </c>
      <c r="E27" s="95">
        <f>21575+80</f>
        <v>21655</v>
      </c>
      <c r="F27" s="96">
        <v>34652.69</v>
      </c>
      <c r="G27" s="36">
        <f t="shared" si="0"/>
        <v>94.050141525654425</v>
      </c>
      <c r="H27" s="36">
        <f>F27/E27*100</f>
        <v>160.02165781574695</v>
      </c>
    </row>
    <row r="28" spans="1:8" s="64" customFormat="1" ht="25.5" x14ac:dyDescent="0.25">
      <c r="A28" s="79"/>
      <c r="B28" s="85">
        <v>661</v>
      </c>
      <c r="C28" s="94" t="s">
        <v>101</v>
      </c>
      <c r="D28" s="97">
        <v>30903.63</v>
      </c>
      <c r="E28" s="93"/>
      <c r="F28" s="97">
        <v>27272.9</v>
      </c>
      <c r="G28" s="36">
        <f t="shared" si="0"/>
        <v>88.251444894984829</v>
      </c>
      <c r="H28" s="36"/>
    </row>
    <row r="29" spans="1:8" x14ac:dyDescent="0.25">
      <c r="A29" s="65"/>
      <c r="B29" s="86">
        <v>6615</v>
      </c>
      <c r="C29" s="72" t="s">
        <v>102</v>
      </c>
      <c r="D29" s="92">
        <v>30903.63</v>
      </c>
      <c r="E29" s="92"/>
      <c r="F29" s="97">
        <v>27272.9</v>
      </c>
      <c r="G29" s="36">
        <f t="shared" si="0"/>
        <v>88.251444894984829</v>
      </c>
      <c r="H29" s="36"/>
    </row>
    <row r="30" spans="1:8" s="64" customFormat="1" x14ac:dyDescent="0.25">
      <c r="A30" s="65"/>
      <c r="B30" s="84">
        <v>663</v>
      </c>
      <c r="C30" s="72" t="s">
        <v>56</v>
      </c>
      <c r="D30" s="92">
        <v>5941.28</v>
      </c>
      <c r="E30" s="95"/>
      <c r="F30" s="92">
        <v>7379.79</v>
      </c>
      <c r="G30" s="36">
        <f t="shared" si="0"/>
        <v>124.21212264023916</v>
      </c>
      <c r="H30" s="36"/>
    </row>
    <row r="31" spans="1:8" s="64" customFormat="1" x14ac:dyDescent="0.25">
      <c r="A31" s="65"/>
      <c r="B31" s="86">
        <v>6631</v>
      </c>
      <c r="C31" s="72" t="s">
        <v>103</v>
      </c>
      <c r="D31" s="92">
        <v>3402.5</v>
      </c>
      <c r="E31" s="92"/>
      <c r="F31" s="92">
        <v>3440.63</v>
      </c>
      <c r="G31" s="36">
        <f>F31/D31*100</f>
        <v>101.12064658339457</v>
      </c>
      <c r="H31" s="36"/>
    </row>
    <row r="32" spans="1:8" x14ac:dyDescent="0.25">
      <c r="A32" s="65"/>
      <c r="B32" s="86">
        <v>6631</v>
      </c>
      <c r="C32" s="72" t="s">
        <v>108</v>
      </c>
      <c r="D32" s="92">
        <v>2538.7800000000002</v>
      </c>
      <c r="E32" s="92"/>
      <c r="F32" s="92">
        <v>3939.16</v>
      </c>
      <c r="G32" s="36">
        <f>F32/D32*100</f>
        <v>155.15956483035157</v>
      </c>
      <c r="H32" s="36"/>
    </row>
    <row r="33" spans="1:11" ht="27.75" customHeight="1" x14ac:dyDescent="0.25">
      <c r="A33" s="79"/>
      <c r="B33" s="85">
        <v>67</v>
      </c>
      <c r="C33" s="72" t="s">
        <v>32</v>
      </c>
      <c r="D33" s="95">
        <v>493382.16</v>
      </c>
      <c r="E33" s="95">
        <v>488113.23</v>
      </c>
      <c r="F33" s="95">
        <f>F35+F36</f>
        <v>685005.74</v>
      </c>
      <c r="G33" s="36">
        <f t="shared" si="0"/>
        <v>138.83877357867988</v>
      </c>
      <c r="H33" s="36">
        <f>F33/E33*100</f>
        <v>140.33746637025183</v>
      </c>
    </row>
    <row r="34" spans="1:11" s="64" customFormat="1" ht="36.75" customHeight="1" x14ac:dyDescent="0.25">
      <c r="A34" s="79"/>
      <c r="B34" s="85">
        <v>671</v>
      </c>
      <c r="C34" s="72" t="s">
        <v>104</v>
      </c>
      <c r="D34" s="92">
        <v>493382.16</v>
      </c>
      <c r="E34" s="93"/>
      <c r="F34" s="92">
        <v>685005.74</v>
      </c>
      <c r="G34" s="36">
        <f t="shared" si="0"/>
        <v>138.83877357867988</v>
      </c>
      <c r="H34" s="36"/>
    </row>
    <row r="35" spans="1:11" ht="25.5" x14ac:dyDescent="0.25">
      <c r="A35" s="65"/>
      <c r="B35" s="86">
        <v>6711</v>
      </c>
      <c r="C35" s="72" t="s">
        <v>105</v>
      </c>
      <c r="D35" s="92">
        <v>440119.34</v>
      </c>
      <c r="E35" s="92"/>
      <c r="F35" s="92">
        <v>635536.51</v>
      </c>
      <c r="G35" s="36">
        <f t="shared" si="0"/>
        <v>144.4009504331257</v>
      </c>
      <c r="H35" s="36"/>
    </row>
    <row r="36" spans="1:11" ht="38.25" x14ac:dyDescent="0.25">
      <c r="A36" s="65"/>
      <c r="B36" s="86">
        <v>6712</v>
      </c>
      <c r="C36" s="72" t="s">
        <v>106</v>
      </c>
      <c r="D36" s="92">
        <v>53262.82</v>
      </c>
      <c r="E36" s="92"/>
      <c r="F36" s="92">
        <v>49469.23</v>
      </c>
      <c r="G36" s="36">
        <v>0</v>
      </c>
      <c r="H36" s="36"/>
    </row>
    <row r="37" spans="1:11" s="64" customFormat="1" ht="27.75" customHeight="1" x14ac:dyDescent="0.25">
      <c r="A37" s="79"/>
      <c r="B37" s="85">
        <v>68</v>
      </c>
      <c r="C37" s="72" t="s">
        <v>90</v>
      </c>
      <c r="D37" s="95">
        <v>694.92</v>
      </c>
      <c r="E37" s="95">
        <v>0</v>
      </c>
      <c r="F37" s="95">
        <v>0</v>
      </c>
      <c r="G37" s="36">
        <f t="shared" si="0"/>
        <v>0</v>
      </c>
      <c r="H37" s="36">
        <v>0</v>
      </c>
    </row>
    <row r="38" spans="1:11" s="64" customFormat="1" ht="18" customHeight="1" x14ac:dyDescent="0.25">
      <c r="A38" s="79"/>
      <c r="B38" s="85">
        <v>683</v>
      </c>
      <c r="C38" s="72" t="s">
        <v>107</v>
      </c>
      <c r="D38" s="92">
        <v>694.92</v>
      </c>
      <c r="E38" s="93"/>
      <c r="F38" s="92">
        <v>0</v>
      </c>
      <c r="G38" s="36">
        <f t="shared" si="0"/>
        <v>0</v>
      </c>
      <c r="H38" s="36"/>
    </row>
    <row r="39" spans="1:11" s="64" customFormat="1" x14ac:dyDescent="0.25">
      <c r="A39" s="65"/>
      <c r="B39" s="86">
        <v>6831</v>
      </c>
      <c r="C39" s="72" t="s">
        <v>107</v>
      </c>
      <c r="D39" s="92">
        <v>694.92</v>
      </c>
      <c r="E39" s="92"/>
      <c r="F39" s="92">
        <v>0</v>
      </c>
      <c r="G39" s="36">
        <f t="shared" si="0"/>
        <v>0</v>
      </c>
      <c r="H39" s="36"/>
    </row>
    <row r="40" spans="1:11" x14ac:dyDescent="0.25">
      <c r="A40" s="98"/>
      <c r="B40" s="98"/>
      <c r="C40" s="99"/>
      <c r="D40" s="100"/>
      <c r="E40" s="100"/>
      <c r="F40" s="100"/>
      <c r="G40" s="256"/>
    </row>
    <row r="41" spans="1:11" x14ac:dyDescent="0.25">
      <c r="A41" s="101"/>
      <c r="B41" s="101"/>
      <c r="C41" s="102"/>
      <c r="D41" s="103"/>
      <c r="E41" s="103"/>
      <c r="F41" s="103"/>
      <c r="G41" s="257"/>
    </row>
    <row r="42" spans="1:11" ht="15.75" x14ac:dyDescent="0.25">
      <c r="A42" s="375" t="s">
        <v>85</v>
      </c>
      <c r="B42" s="375"/>
      <c r="C42" s="375"/>
      <c r="D42" s="375"/>
      <c r="E42" s="375"/>
      <c r="F42" s="375"/>
      <c r="G42" s="375"/>
    </row>
    <row r="43" spans="1:11" ht="18" x14ac:dyDescent="0.25">
      <c r="A43" s="68"/>
      <c r="B43" s="68"/>
      <c r="C43" s="68"/>
      <c r="D43" s="68"/>
      <c r="E43" s="68"/>
      <c r="F43" s="68"/>
      <c r="G43" s="255"/>
    </row>
    <row r="44" spans="1:11" ht="25.5" x14ac:dyDescent="0.25">
      <c r="A44" s="69" t="s">
        <v>7</v>
      </c>
      <c r="B44" s="70" t="s">
        <v>8</v>
      </c>
      <c r="C44" s="70" t="s">
        <v>12</v>
      </c>
      <c r="D44" s="69" t="s">
        <v>66</v>
      </c>
      <c r="E44" s="69" t="s">
        <v>65</v>
      </c>
      <c r="F44" s="69" t="s">
        <v>66</v>
      </c>
      <c r="G44" s="69" t="s">
        <v>63</v>
      </c>
      <c r="H44" s="69" t="s">
        <v>63</v>
      </c>
    </row>
    <row r="45" spans="1:11" s="266" customFormat="1" x14ac:dyDescent="0.25">
      <c r="A45" s="263"/>
      <c r="B45" s="264"/>
      <c r="C45" s="264">
        <v>1</v>
      </c>
      <c r="D45" s="263">
        <v>4</v>
      </c>
      <c r="E45" s="263">
        <v>3</v>
      </c>
      <c r="F45" s="263">
        <v>4</v>
      </c>
      <c r="G45" s="263" t="s">
        <v>294</v>
      </c>
      <c r="H45" s="263" t="s">
        <v>295</v>
      </c>
    </row>
    <row r="46" spans="1:11" x14ac:dyDescent="0.25">
      <c r="A46" s="78">
        <v>3</v>
      </c>
      <c r="B46" s="78"/>
      <c r="C46" s="71" t="s">
        <v>13</v>
      </c>
      <c r="D46" s="81">
        <f>D47+D54+D85+D89+D93</f>
        <v>3192368.58</v>
      </c>
      <c r="E46" s="81">
        <f>E47+E54+E85+E89+E93</f>
        <v>3662236.65</v>
      </c>
      <c r="F46" s="81">
        <f>F47+F54+F85+F89+F93</f>
        <v>3700993.63</v>
      </c>
      <c r="G46" s="187">
        <f>F46/D46*100</f>
        <v>115.9325290064094</v>
      </c>
      <c r="H46" s="187">
        <f>F46/E46*100</f>
        <v>101.05828715356229</v>
      </c>
    </row>
    <row r="47" spans="1:11" x14ac:dyDescent="0.25">
      <c r="A47" s="65"/>
      <c r="B47" s="84">
        <v>31</v>
      </c>
      <c r="C47" s="104" t="s">
        <v>14</v>
      </c>
      <c r="D47" s="95">
        <v>2650763.5099999998</v>
      </c>
      <c r="E47" s="95">
        <f>2704990.52+17228.1+128728.75+39196.63+188797.11+15262.5</f>
        <v>3094203.61</v>
      </c>
      <c r="F47" s="95">
        <v>3153119.41</v>
      </c>
      <c r="G47" s="186">
        <f>F47/D47*100</f>
        <v>118.95136620467514</v>
      </c>
      <c r="H47" s="268">
        <f>F47/E47*100</f>
        <v>101.90406991348576</v>
      </c>
    </row>
    <row r="48" spans="1:11" s="64" customFormat="1" x14ac:dyDescent="0.25">
      <c r="A48" s="65"/>
      <c r="B48" s="84">
        <v>311</v>
      </c>
      <c r="C48" s="72" t="s">
        <v>110</v>
      </c>
      <c r="D48" s="92">
        <v>2202319.69</v>
      </c>
      <c r="E48" s="92"/>
      <c r="F48" s="92">
        <v>2629232.66</v>
      </c>
      <c r="G48" s="77">
        <f t="shared" ref="G48:G110" si="1">F48/D48*100</f>
        <v>119.38469568875354</v>
      </c>
      <c r="H48" s="268"/>
      <c r="J48" s="35"/>
      <c r="K48" s="35"/>
    </row>
    <row r="49" spans="1:11" x14ac:dyDescent="0.25">
      <c r="A49" s="65"/>
      <c r="B49" s="86">
        <v>3111</v>
      </c>
      <c r="C49" s="72" t="s">
        <v>109</v>
      </c>
      <c r="D49" s="92">
        <v>2202319.69</v>
      </c>
      <c r="E49" s="92"/>
      <c r="F49" s="92">
        <v>2629232.66</v>
      </c>
      <c r="G49" s="77">
        <f t="shared" si="1"/>
        <v>119.38469568875354</v>
      </c>
      <c r="H49" s="268"/>
      <c r="J49" s="35"/>
    </row>
    <row r="50" spans="1:11" s="64" customFormat="1" x14ac:dyDescent="0.25">
      <c r="A50" s="65"/>
      <c r="B50" s="65">
        <v>312</v>
      </c>
      <c r="C50" s="72" t="s">
        <v>111</v>
      </c>
      <c r="D50" s="92">
        <v>93272.89</v>
      </c>
      <c r="E50" s="92"/>
      <c r="F50" s="92">
        <v>98344.13</v>
      </c>
      <c r="G50" s="77">
        <f t="shared" si="1"/>
        <v>105.4369924637266</v>
      </c>
      <c r="H50" s="268"/>
      <c r="J50" s="309"/>
      <c r="K50" s="35"/>
    </row>
    <row r="51" spans="1:11" x14ac:dyDescent="0.25">
      <c r="A51" s="65"/>
      <c r="B51" s="86">
        <v>3121</v>
      </c>
      <c r="C51" s="72" t="s">
        <v>111</v>
      </c>
      <c r="D51" s="92">
        <v>93272.89</v>
      </c>
      <c r="E51" s="92"/>
      <c r="F51" s="92">
        <v>98344.13</v>
      </c>
      <c r="G51" s="77">
        <f t="shared" si="1"/>
        <v>105.4369924637266</v>
      </c>
      <c r="H51" s="268"/>
      <c r="J51" s="35"/>
    </row>
    <row r="52" spans="1:11" s="64" customFormat="1" x14ac:dyDescent="0.25">
      <c r="A52" s="65"/>
      <c r="B52" s="84">
        <v>313</v>
      </c>
      <c r="C52" s="72" t="s">
        <v>112</v>
      </c>
      <c r="D52" s="92">
        <v>355170.93</v>
      </c>
      <c r="E52" s="92"/>
      <c r="F52" s="92">
        <v>425542.62</v>
      </c>
      <c r="G52" s="77">
        <f t="shared" si="1"/>
        <v>119.81347122074433</v>
      </c>
      <c r="H52" s="268"/>
    </row>
    <row r="53" spans="1:11" ht="25.5" x14ac:dyDescent="0.25">
      <c r="A53" s="65"/>
      <c r="B53" s="86">
        <v>3132</v>
      </c>
      <c r="C53" s="72" t="s">
        <v>113</v>
      </c>
      <c r="D53" s="92">
        <v>355170.93</v>
      </c>
      <c r="E53" s="92"/>
      <c r="F53" s="92">
        <v>425542.62</v>
      </c>
      <c r="G53" s="186">
        <f t="shared" si="1"/>
        <v>119.81347122074433</v>
      </c>
      <c r="H53" s="268"/>
    </row>
    <row r="54" spans="1:11" x14ac:dyDescent="0.25">
      <c r="A54" s="79"/>
      <c r="B54" s="85">
        <v>32</v>
      </c>
      <c r="C54" s="105" t="s">
        <v>24</v>
      </c>
      <c r="D54" s="95">
        <v>438343.29</v>
      </c>
      <c r="E54" s="95">
        <f>133187+59560+56398+6923+180878.13+80+1012+3419+2210+9000+1800+1978.35+9529.06+650+1000</f>
        <v>467624.54</v>
      </c>
      <c r="F54" s="95">
        <v>451004.48</v>
      </c>
      <c r="G54" s="186">
        <f t="shared" si="1"/>
        <v>102.88841880070754</v>
      </c>
      <c r="H54" s="268">
        <f>F54/E54*100</f>
        <v>96.445853761224768</v>
      </c>
    </row>
    <row r="55" spans="1:11" s="64" customFormat="1" x14ac:dyDescent="0.25">
      <c r="A55" s="79"/>
      <c r="B55" s="85">
        <v>321</v>
      </c>
      <c r="C55" s="73" t="s">
        <v>114</v>
      </c>
      <c r="D55" s="92">
        <v>63884.99</v>
      </c>
      <c r="E55" s="92"/>
      <c r="F55" s="92">
        <v>73699.73</v>
      </c>
      <c r="G55" s="77">
        <f t="shared" si="1"/>
        <v>115.36313929140476</v>
      </c>
      <c r="H55" s="268"/>
      <c r="K55" s="35"/>
    </row>
    <row r="56" spans="1:11" x14ac:dyDescent="0.25">
      <c r="A56" s="65"/>
      <c r="B56" s="86">
        <v>3211</v>
      </c>
      <c r="C56" s="72" t="s">
        <v>115</v>
      </c>
      <c r="D56" s="92">
        <v>9761.9699999999993</v>
      </c>
      <c r="E56" s="92"/>
      <c r="F56" s="92">
        <v>11533.79</v>
      </c>
      <c r="G56" s="77">
        <f t="shared" si="1"/>
        <v>118.15022992285371</v>
      </c>
      <c r="H56" s="268"/>
    </row>
    <row r="57" spans="1:11" ht="25.5" x14ac:dyDescent="0.25">
      <c r="A57" s="65"/>
      <c r="B57" s="86">
        <v>3212</v>
      </c>
      <c r="C57" s="72" t="s">
        <v>116</v>
      </c>
      <c r="D57" s="92">
        <v>53515.12</v>
      </c>
      <c r="E57" s="92"/>
      <c r="F57" s="92">
        <v>61613.94</v>
      </c>
      <c r="G57" s="77">
        <f t="shared" si="1"/>
        <v>115.13370426899911</v>
      </c>
      <c r="H57" s="268"/>
      <c r="K57" s="35"/>
    </row>
    <row r="58" spans="1:11" x14ac:dyDescent="0.25">
      <c r="A58" s="65"/>
      <c r="B58" s="86">
        <v>3213</v>
      </c>
      <c r="C58" s="72" t="s">
        <v>117</v>
      </c>
      <c r="D58" s="92">
        <v>607.9</v>
      </c>
      <c r="E58" s="92"/>
      <c r="F58" s="92">
        <v>532</v>
      </c>
      <c r="G58" s="77">
        <f t="shared" si="1"/>
        <v>87.514393814772177</v>
      </c>
      <c r="H58" s="268"/>
      <c r="J58" s="35"/>
    </row>
    <row r="59" spans="1:11" s="64" customFormat="1" x14ac:dyDescent="0.25">
      <c r="A59" s="65"/>
      <c r="B59" s="86">
        <v>3214</v>
      </c>
      <c r="C59" s="72" t="s">
        <v>142</v>
      </c>
      <c r="D59" s="92">
        <v>0</v>
      </c>
      <c r="E59" s="92"/>
      <c r="F59" s="92">
        <v>0</v>
      </c>
      <c r="G59" s="77">
        <v>0</v>
      </c>
      <c r="H59" s="268"/>
    </row>
    <row r="60" spans="1:11" s="64" customFormat="1" x14ac:dyDescent="0.25">
      <c r="A60" s="65"/>
      <c r="B60" s="84">
        <v>322</v>
      </c>
      <c r="C60" s="72" t="s">
        <v>118</v>
      </c>
      <c r="D60" s="92">
        <v>115131.82</v>
      </c>
      <c r="E60" s="92"/>
      <c r="F60" s="92">
        <v>92112.22</v>
      </c>
      <c r="G60" s="77">
        <f t="shared" si="1"/>
        <v>80.005875004842281</v>
      </c>
      <c r="H60" s="268"/>
    </row>
    <row r="61" spans="1:11" ht="25.5" x14ac:dyDescent="0.25">
      <c r="A61" s="65"/>
      <c r="B61" s="86">
        <v>3221</v>
      </c>
      <c r="C61" s="72" t="s">
        <v>119</v>
      </c>
      <c r="D61" s="92">
        <v>22584.63</v>
      </c>
      <c r="E61" s="92"/>
      <c r="F61" s="92">
        <v>28023.89</v>
      </c>
      <c r="G61" s="77">
        <f t="shared" si="1"/>
        <v>124.08390130810201</v>
      </c>
      <c r="H61" s="268"/>
    </row>
    <row r="62" spans="1:11" x14ac:dyDescent="0.25">
      <c r="A62" s="65"/>
      <c r="B62" s="86">
        <v>3222</v>
      </c>
      <c r="C62" s="72" t="s">
        <v>120</v>
      </c>
      <c r="D62" s="92">
        <v>8006.41</v>
      </c>
      <c r="E62" s="92"/>
      <c r="F62" s="92">
        <v>12034.61</v>
      </c>
      <c r="G62" s="77">
        <f t="shared" si="1"/>
        <v>150.3121873598779</v>
      </c>
      <c r="H62" s="268"/>
    </row>
    <row r="63" spans="1:11" x14ac:dyDescent="0.25">
      <c r="A63" s="65"/>
      <c r="B63" s="86">
        <v>3223</v>
      </c>
      <c r="C63" s="72" t="s">
        <v>121</v>
      </c>
      <c r="D63" s="92">
        <v>78994.080000000002</v>
      </c>
      <c r="E63" s="92"/>
      <c r="F63" s="92">
        <v>46380.85</v>
      </c>
      <c r="G63" s="77">
        <f t="shared" si="1"/>
        <v>58.714336568006111</v>
      </c>
      <c r="H63" s="268"/>
    </row>
    <row r="64" spans="1:11" ht="25.5" x14ac:dyDescent="0.25">
      <c r="A64" s="65"/>
      <c r="B64" s="86">
        <v>3224</v>
      </c>
      <c r="C64" s="72" t="s">
        <v>122</v>
      </c>
      <c r="D64" s="92">
        <v>4494.7700000000004</v>
      </c>
      <c r="E64" s="92"/>
      <c r="F64" s="92">
        <v>2102.59</v>
      </c>
      <c r="G64" s="77">
        <v>0</v>
      </c>
      <c r="H64" s="268"/>
      <c r="K64" s="35"/>
    </row>
    <row r="65" spans="1:11" x14ac:dyDescent="0.25">
      <c r="A65" s="65"/>
      <c r="B65" s="86">
        <v>3225</v>
      </c>
      <c r="C65" s="72" t="s">
        <v>123</v>
      </c>
      <c r="D65" s="92">
        <v>1051.93</v>
      </c>
      <c r="E65" s="92"/>
      <c r="F65" s="92">
        <v>1909.88</v>
      </c>
      <c r="G65" s="77">
        <f t="shared" si="1"/>
        <v>181.55960947971823</v>
      </c>
      <c r="H65" s="268"/>
    </row>
    <row r="66" spans="1:11" ht="25.5" x14ac:dyDescent="0.25">
      <c r="A66" s="65"/>
      <c r="B66" s="86">
        <v>3227</v>
      </c>
      <c r="C66" s="72" t="s">
        <v>124</v>
      </c>
      <c r="D66" s="92">
        <v>0</v>
      </c>
      <c r="E66" s="92"/>
      <c r="F66" s="92">
        <v>1660.4</v>
      </c>
      <c r="G66" s="77">
        <v>0</v>
      </c>
      <c r="H66" s="268"/>
      <c r="K66" s="195"/>
    </row>
    <row r="67" spans="1:11" s="64" customFormat="1" x14ac:dyDescent="0.25">
      <c r="A67" s="65"/>
      <c r="B67" s="84">
        <v>323</v>
      </c>
      <c r="C67" s="72" t="s">
        <v>125</v>
      </c>
      <c r="D67" s="92">
        <v>240269.96</v>
      </c>
      <c r="E67" s="92"/>
      <c r="F67" s="92">
        <v>263214.84999999998</v>
      </c>
      <c r="G67" s="77">
        <f t="shared" si="1"/>
        <v>109.54962909220944</v>
      </c>
      <c r="H67" s="268"/>
    </row>
    <row r="68" spans="1:11" x14ac:dyDescent="0.25">
      <c r="A68" s="65"/>
      <c r="B68" s="86">
        <v>3231</v>
      </c>
      <c r="C68" s="72" t="s">
        <v>126</v>
      </c>
      <c r="D68" s="92">
        <v>7847.77</v>
      </c>
      <c r="E68" s="92"/>
      <c r="F68" s="92">
        <v>3695.65</v>
      </c>
      <c r="G68" s="77">
        <f t="shared" si="1"/>
        <v>47.09172159734549</v>
      </c>
      <c r="H68" s="268"/>
    </row>
    <row r="69" spans="1:11" ht="25.5" x14ac:dyDescent="0.25">
      <c r="A69" s="65"/>
      <c r="B69" s="86">
        <v>3232</v>
      </c>
      <c r="C69" s="72" t="s">
        <v>127</v>
      </c>
      <c r="D69" s="92">
        <v>9097.0499999999993</v>
      </c>
      <c r="E69" s="92"/>
      <c r="F69" s="92">
        <v>38346.57</v>
      </c>
      <c r="G69" s="77">
        <v>0</v>
      </c>
      <c r="H69" s="268"/>
    </row>
    <row r="70" spans="1:11" s="64" customFormat="1" x14ac:dyDescent="0.25">
      <c r="A70" s="65"/>
      <c r="B70" s="86">
        <v>3233</v>
      </c>
      <c r="C70" s="72" t="s">
        <v>128</v>
      </c>
      <c r="D70" s="92">
        <v>248.85</v>
      </c>
      <c r="E70" s="92"/>
      <c r="F70" s="92">
        <v>746.55</v>
      </c>
      <c r="G70" s="77">
        <f t="shared" si="1"/>
        <v>300</v>
      </c>
      <c r="H70" s="268"/>
    </row>
    <row r="71" spans="1:11" x14ac:dyDescent="0.25">
      <c r="A71" s="65"/>
      <c r="B71" s="86">
        <v>3234</v>
      </c>
      <c r="C71" s="72" t="s">
        <v>129</v>
      </c>
      <c r="D71" s="92">
        <v>9355.4599999999991</v>
      </c>
      <c r="E71" s="92"/>
      <c r="F71" s="92">
        <v>9709.5300000000007</v>
      </c>
      <c r="G71" s="77">
        <f t="shared" si="1"/>
        <v>103.78463485494034</v>
      </c>
      <c r="H71" s="268"/>
    </row>
    <row r="72" spans="1:11" x14ac:dyDescent="0.25">
      <c r="A72" s="65"/>
      <c r="B72" s="86">
        <v>3235</v>
      </c>
      <c r="C72" s="72" t="s">
        <v>130</v>
      </c>
      <c r="D72" s="92">
        <v>4234.01</v>
      </c>
      <c r="E72" s="92"/>
      <c r="F72" s="92">
        <v>7885</v>
      </c>
      <c r="G72" s="77">
        <f t="shared" si="1"/>
        <v>186.23007503525025</v>
      </c>
      <c r="H72" s="268"/>
    </row>
    <row r="73" spans="1:11" s="64" customFormat="1" x14ac:dyDescent="0.25">
      <c r="A73" s="65"/>
      <c r="B73" s="86">
        <v>3236</v>
      </c>
      <c r="C73" s="72" t="s">
        <v>131</v>
      </c>
      <c r="D73" s="92">
        <v>6840</v>
      </c>
      <c r="E73" s="92"/>
      <c r="F73" s="92">
        <v>3880</v>
      </c>
      <c r="G73" s="77">
        <v>0</v>
      </c>
      <c r="H73" s="268"/>
    </row>
    <row r="74" spans="1:11" x14ac:dyDescent="0.25">
      <c r="A74" s="65"/>
      <c r="B74" s="86">
        <v>3237</v>
      </c>
      <c r="C74" s="72" t="s">
        <v>132</v>
      </c>
      <c r="D74" s="92">
        <v>3812.7</v>
      </c>
      <c r="E74" s="92"/>
      <c r="F74" s="92">
        <v>4404.8500000000004</v>
      </c>
      <c r="G74" s="77">
        <f t="shared" si="1"/>
        <v>115.53098853830622</v>
      </c>
      <c r="H74" s="268"/>
    </row>
    <row r="75" spans="1:11" x14ac:dyDescent="0.25">
      <c r="A75" s="65"/>
      <c r="B75" s="86">
        <v>3238</v>
      </c>
      <c r="C75" s="72" t="s">
        <v>133</v>
      </c>
      <c r="D75" s="92">
        <v>3435.3</v>
      </c>
      <c r="E75" s="92"/>
      <c r="F75" s="92">
        <v>2708.92</v>
      </c>
      <c r="G75" s="77">
        <f t="shared" si="1"/>
        <v>78.855412918813499</v>
      </c>
      <c r="H75" s="268"/>
    </row>
    <row r="76" spans="1:11" x14ac:dyDescent="0.25">
      <c r="A76" s="79"/>
      <c r="B76" s="66">
        <v>3239</v>
      </c>
      <c r="C76" s="74" t="s">
        <v>134</v>
      </c>
      <c r="D76" s="92">
        <v>195398.82</v>
      </c>
      <c r="E76" s="92"/>
      <c r="F76" s="92">
        <v>191837.78</v>
      </c>
      <c r="G76" s="77">
        <f t="shared" si="1"/>
        <v>98.177552965775334</v>
      </c>
      <c r="H76" s="268"/>
    </row>
    <row r="77" spans="1:11" s="64" customFormat="1" x14ac:dyDescent="0.25">
      <c r="A77" s="79"/>
      <c r="B77" s="85">
        <v>329</v>
      </c>
      <c r="C77" s="74" t="s">
        <v>135</v>
      </c>
      <c r="D77" s="92">
        <v>19056.52</v>
      </c>
      <c r="E77" s="92"/>
      <c r="F77" s="92">
        <v>21977.68</v>
      </c>
      <c r="G77" s="77">
        <f t="shared" si="1"/>
        <v>115.32892679250986</v>
      </c>
      <c r="H77" s="268"/>
    </row>
    <row r="78" spans="1:11" s="64" customFormat="1" ht="25.5" x14ac:dyDescent="0.25">
      <c r="A78" s="79"/>
      <c r="B78" s="66">
        <v>3291</v>
      </c>
      <c r="C78" s="94" t="s">
        <v>293</v>
      </c>
      <c r="D78" s="92">
        <v>1127.26</v>
      </c>
      <c r="E78" s="92"/>
      <c r="F78" s="92">
        <v>1046.6400000000001</v>
      </c>
      <c r="G78" s="77">
        <v>0</v>
      </c>
      <c r="H78" s="268"/>
    </row>
    <row r="79" spans="1:11" x14ac:dyDescent="0.25">
      <c r="A79" s="65"/>
      <c r="B79" s="86">
        <v>3292</v>
      </c>
      <c r="C79" s="72" t="s">
        <v>143</v>
      </c>
      <c r="D79" s="92">
        <v>5994.83</v>
      </c>
      <c r="E79" s="92"/>
      <c r="F79" s="92">
        <v>7803.52</v>
      </c>
      <c r="G79" s="77">
        <v>0</v>
      </c>
      <c r="H79" s="268"/>
    </row>
    <row r="80" spans="1:11" x14ac:dyDescent="0.25">
      <c r="A80" s="65"/>
      <c r="B80" s="86">
        <v>3293</v>
      </c>
      <c r="C80" s="72" t="s">
        <v>144</v>
      </c>
      <c r="D80" s="92">
        <v>3571.19</v>
      </c>
      <c r="E80" s="92"/>
      <c r="F80" s="92">
        <v>3181.6</v>
      </c>
      <c r="G80" s="77">
        <f t="shared" si="1"/>
        <v>89.090751262184313</v>
      </c>
      <c r="H80" s="268"/>
    </row>
    <row r="81" spans="1:8" x14ac:dyDescent="0.25">
      <c r="A81" s="65"/>
      <c r="B81" s="86">
        <v>3294</v>
      </c>
      <c r="C81" s="72" t="s">
        <v>145</v>
      </c>
      <c r="D81" s="92">
        <v>265.08999999999997</v>
      </c>
      <c r="E81" s="92"/>
      <c r="F81" s="92">
        <v>300</v>
      </c>
      <c r="G81" s="77">
        <f t="shared" si="1"/>
        <v>113.1691123769286</v>
      </c>
      <c r="H81" s="268"/>
    </row>
    <row r="82" spans="1:8" x14ac:dyDescent="0.25">
      <c r="A82" s="65"/>
      <c r="B82" s="86">
        <v>3295</v>
      </c>
      <c r="C82" s="72" t="s">
        <v>146</v>
      </c>
      <c r="D82" s="92">
        <v>5399.32</v>
      </c>
      <c r="E82" s="92"/>
      <c r="F82" s="92">
        <v>7766.67</v>
      </c>
      <c r="G82" s="77">
        <f t="shared" si="1"/>
        <v>143.84533607935813</v>
      </c>
      <c r="H82" s="268"/>
    </row>
    <row r="83" spans="1:8" x14ac:dyDescent="0.25">
      <c r="A83" s="65"/>
      <c r="B83" s="86">
        <v>3296</v>
      </c>
      <c r="C83" s="72" t="s">
        <v>147</v>
      </c>
      <c r="D83" s="92">
        <v>909.07</v>
      </c>
      <c r="E83" s="92"/>
      <c r="F83" s="92">
        <v>0</v>
      </c>
      <c r="G83" s="77">
        <v>0</v>
      </c>
      <c r="H83" s="268"/>
    </row>
    <row r="84" spans="1:8" ht="25.5" x14ac:dyDescent="0.25">
      <c r="A84" s="65"/>
      <c r="B84" s="86">
        <v>3299</v>
      </c>
      <c r="C84" s="72" t="s">
        <v>135</v>
      </c>
      <c r="D84" s="92">
        <v>1789.76</v>
      </c>
      <c r="E84" s="92"/>
      <c r="F84" s="92">
        <v>1879.25</v>
      </c>
      <c r="G84" s="77">
        <f t="shared" si="1"/>
        <v>105.00011174682639</v>
      </c>
      <c r="H84" s="268"/>
    </row>
    <row r="85" spans="1:8" x14ac:dyDescent="0.25">
      <c r="A85" s="79"/>
      <c r="B85" s="85">
        <v>34</v>
      </c>
      <c r="C85" s="74" t="s">
        <v>40</v>
      </c>
      <c r="D85" s="95">
        <v>38.85</v>
      </c>
      <c r="E85" s="95">
        <v>40</v>
      </c>
      <c r="F85" s="95">
        <v>0.11</v>
      </c>
      <c r="G85" s="186">
        <f t="shared" si="1"/>
        <v>0.28314028314028311</v>
      </c>
      <c r="H85" s="268">
        <f>F85/E85*100</f>
        <v>0.27499999999999997</v>
      </c>
    </row>
    <row r="86" spans="1:8" s="64" customFormat="1" x14ac:dyDescent="0.25">
      <c r="A86" s="79"/>
      <c r="B86" s="85">
        <v>343</v>
      </c>
      <c r="C86" s="74" t="s">
        <v>136</v>
      </c>
      <c r="D86" s="92">
        <v>38.85</v>
      </c>
      <c r="E86" s="92"/>
      <c r="F86" s="92">
        <v>0</v>
      </c>
      <c r="G86" s="77">
        <f t="shared" si="1"/>
        <v>0</v>
      </c>
      <c r="H86" s="268"/>
    </row>
    <row r="87" spans="1:8" ht="25.5" x14ac:dyDescent="0.25">
      <c r="A87" s="65"/>
      <c r="B87" s="86">
        <v>3431</v>
      </c>
      <c r="C87" s="72" t="s">
        <v>137</v>
      </c>
      <c r="D87" s="92">
        <v>0</v>
      </c>
      <c r="E87" s="92"/>
      <c r="F87" s="92">
        <v>0</v>
      </c>
      <c r="G87" s="77">
        <v>0</v>
      </c>
      <c r="H87" s="268"/>
    </row>
    <row r="88" spans="1:8" x14ac:dyDescent="0.25">
      <c r="A88" s="65"/>
      <c r="B88" s="86">
        <v>3433</v>
      </c>
      <c r="C88" s="72" t="s">
        <v>138</v>
      </c>
      <c r="D88" s="92">
        <v>38.85</v>
      </c>
      <c r="E88" s="92"/>
      <c r="F88" s="92">
        <v>0.11</v>
      </c>
      <c r="G88" s="77">
        <f t="shared" si="1"/>
        <v>0.28314028314028311</v>
      </c>
      <c r="H88" s="268"/>
    </row>
    <row r="89" spans="1:8" x14ac:dyDescent="0.25">
      <c r="A89" s="79"/>
      <c r="B89" s="85">
        <v>37</v>
      </c>
      <c r="C89" s="74" t="s">
        <v>54</v>
      </c>
      <c r="D89" s="95">
        <v>101490.64</v>
      </c>
      <c r="E89" s="95">
        <f>39600+59000</f>
        <v>98600</v>
      </c>
      <c r="F89" s="95">
        <v>95101.13</v>
      </c>
      <c r="G89" s="186">
        <f t="shared" si="1"/>
        <v>93.704335690463679</v>
      </c>
      <c r="H89" s="268">
        <f>F89/E89*100</f>
        <v>96.451450304259652</v>
      </c>
    </row>
    <row r="90" spans="1:8" s="64" customFormat="1" ht="25.5" x14ac:dyDescent="0.25">
      <c r="A90" s="79"/>
      <c r="B90" s="85">
        <v>372</v>
      </c>
      <c r="C90" s="94" t="s">
        <v>139</v>
      </c>
      <c r="D90" s="92">
        <v>101490.64</v>
      </c>
      <c r="E90" s="92"/>
      <c r="F90" s="92">
        <v>95101.13</v>
      </c>
      <c r="G90" s="77">
        <f t="shared" si="1"/>
        <v>93.704335690463679</v>
      </c>
      <c r="H90" s="268"/>
    </row>
    <row r="91" spans="1:8" ht="25.5" x14ac:dyDescent="0.25">
      <c r="A91" s="65"/>
      <c r="B91" s="86">
        <v>3721</v>
      </c>
      <c r="C91" s="72" t="s">
        <v>140</v>
      </c>
      <c r="D91" s="92">
        <v>3605.36</v>
      </c>
      <c r="E91" s="92"/>
      <c r="F91" s="92">
        <v>3237.15</v>
      </c>
      <c r="G91" s="77">
        <f t="shared" si="1"/>
        <v>89.787150242971563</v>
      </c>
      <c r="H91" s="268"/>
    </row>
    <row r="92" spans="1:8" ht="25.5" x14ac:dyDescent="0.25">
      <c r="A92" s="65"/>
      <c r="B92" s="86">
        <v>3722</v>
      </c>
      <c r="C92" s="72" t="s">
        <v>141</v>
      </c>
      <c r="D92" s="92">
        <v>97885.28</v>
      </c>
      <c r="E92" s="92"/>
      <c r="F92" s="92">
        <v>91863.98</v>
      </c>
      <c r="G92" s="77">
        <v>0</v>
      </c>
      <c r="H92" s="268"/>
    </row>
    <row r="93" spans="1:8" s="64" customFormat="1" x14ac:dyDescent="0.25">
      <c r="A93" s="65"/>
      <c r="B93" s="84">
        <v>38</v>
      </c>
      <c r="C93" s="72" t="s">
        <v>302</v>
      </c>
      <c r="D93" s="95">
        <v>1732.29</v>
      </c>
      <c r="E93" s="95">
        <v>1768.5</v>
      </c>
      <c r="F93" s="95">
        <v>1768.5</v>
      </c>
      <c r="G93" s="77">
        <v>0</v>
      </c>
      <c r="H93" s="268">
        <v>0</v>
      </c>
    </row>
    <row r="94" spans="1:8" s="197" customFormat="1" x14ac:dyDescent="0.25">
      <c r="A94" s="296"/>
      <c r="B94" s="297">
        <v>381</v>
      </c>
      <c r="C94" s="298" t="s">
        <v>314</v>
      </c>
      <c r="D94" s="97">
        <v>1732.29</v>
      </c>
      <c r="E94" s="97"/>
      <c r="F94" s="97">
        <v>1768.5</v>
      </c>
      <c r="G94" s="29">
        <v>0</v>
      </c>
      <c r="H94" s="299"/>
    </row>
    <row r="95" spans="1:8" s="197" customFormat="1" x14ac:dyDescent="0.25">
      <c r="A95" s="296"/>
      <c r="B95" s="300">
        <v>3812</v>
      </c>
      <c r="C95" s="298" t="s">
        <v>313</v>
      </c>
      <c r="D95" s="97">
        <v>1732.29</v>
      </c>
      <c r="E95" s="97"/>
      <c r="F95" s="97">
        <v>1768.5</v>
      </c>
      <c r="G95" s="29">
        <v>0</v>
      </c>
      <c r="H95" s="299"/>
    </row>
    <row r="96" spans="1:8" ht="30.75" customHeight="1" x14ac:dyDescent="0.25">
      <c r="A96" s="80">
        <v>4</v>
      </c>
      <c r="B96" s="80"/>
      <c r="C96" s="75" t="s">
        <v>15</v>
      </c>
      <c r="D96" s="81">
        <v>74213.009999999995</v>
      </c>
      <c r="E96" s="81">
        <f>E97+E107</f>
        <v>73832</v>
      </c>
      <c r="F96" s="81">
        <f>F97+F107</f>
        <v>144890.99</v>
      </c>
      <c r="G96" s="258">
        <f t="shared" si="1"/>
        <v>195.23664381757322</v>
      </c>
      <c r="H96" s="284">
        <f>F96/E96*100</f>
        <v>196.2441624227977</v>
      </c>
    </row>
    <row r="97" spans="1:8" ht="25.5" x14ac:dyDescent="0.25">
      <c r="A97" s="67"/>
      <c r="B97" s="84">
        <v>42</v>
      </c>
      <c r="C97" s="76" t="s">
        <v>33</v>
      </c>
      <c r="D97" s="95">
        <v>31939.01</v>
      </c>
      <c r="E97" s="95">
        <f>23000+14652+6100+7580</f>
        <v>51332</v>
      </c>
      <c r="F97" s="95">
        <v>118378.49</v>
      </c>
      <c r="G97" s="186">
        <f t="shared" si="1"/>
        <v>370.63919639337604</v>
      </c>
      <c r="H97" s="285">
        <f>F97/E97*100</f>
        <v>230.61343801137696</v>
      </c>
    </row>
    <row r="98" spans="1:8" s="64" customFormat="1" x14ac:dyDescent="0.25">
      <c r="A98" s="67"/>
      <c r="B98" s="84">
        <v>422</v>
      </c>
      <c r="C98" s="76" t="s">
        <v>148</v>
      </c>
      <c r="D98" s="95">
        <v>24357.22</v>
      </c>
      <c r="E98" s="92"/>
      <c r="F98" s="95">
        <v>76198.73</v>
      </c>
      <c r="G98" s="186">
        <f t="shared" si="1"/>
        <v>312.83836989607187</v>
      </c>
      <c r="H98" s="268"/>
    </row>
    <row r="99" spans="1:8" x14ac:dyDescent="0.25">
      <c r="A99" s="67"/>
      <c r="B99" s="86">
        <v>4221</v>
      </c>
      <c r="C99" s="76" t="s">
        <v>149</v>
      </c>
      <c r="D99" s="92">
        <v>11024.57</v>
      </c>
      <c r="E99" s="92"/>
      <c r="F99" s="92">
        <v>19026.560000000001</v>
      </c>
      <c r="G99" s="77">
        <f t="shared" si="1"/>
        <v>172.58323907417704</v>
      </c>
      <c r="H99" s="268"/>
    </row>
    <row r="100" spans="1:8" s="64" customFormat="1" x14ac:dyDescent="0.25">
      <c r="A100" s="67"/>
      <c r="B100" s="86">
        <v>4222</v>
      </c>
      <c r="C100" s="76" t="s">
        <v>150</v>
      </c>
      <c r="D100" s="92">
        <v>0</v>
      </c>
      <c r="E100" s="92"/>
      <c r="F100" s="92">
        <v>0</v>
      </c>
      <c r="G100" s="77">
        <v>0</v>
      </c>
      <c r="H100" s="268"/>
    </row>
    <row r="101" spans="1:8" s="290" customFormat="1" x14ac:dyDescent="0.25">
      <c r="A101" s="86"/>
      <c r="B101" s="86">
        <v>4223</v>
      </c>
      <c r="C101" s="287" t="s">
        <v>303</v>
      </c>
      <c r="D101" s="93">
        <v>2000</v>
      </c>
      <c r="E101" s="93"/>
      <c r="F101" s="93">
        <v>1610</v>
      </c>
      <c r="G101" s="288">
        <v>0</v>
      </c>
      <c r="H101" s="289"/>
    </row>
    <row r="102" spans="1:8" s="64" customFormat="1" x14ac:dyDescent="0.25">
      <c r="A102" s="67"/>
      <c r="B102" s="86">
        <v>4225</v>
      </c>
      <c r="C102" s="76" t="s">
        <v>151</v>
      </c>
      <c r="D102" s="92">
        <v>0</v>
      </c>
      <c r="E102" s="92"/>
      <c r="F102" s="92">
        <v>0</v>
      </c>
      <c r="G102" s="77">
        <v>0</v>
      </c>
      <c r="H102" s="268"/>
    </row>
    <row r="103" spans="1:8" x14ac:dyDescent="0.25">
      <c r="A103" s="67"/>
      <c r="B103" s="86">
        <v>4226</v>
      </c>
      <c r="C103" s="76" t="s">
        <v>152</v>
      </c>
      <c r="D103" s="92">
        <v>6636.9</v>
      </c>
      <c r="E103" s="92"/>
      <c r="F103" s="92">
        <v>5265.81</v>
      </c>
      <c r="G103" s="77">
        <v>0</v>
      </c>
      <c r="H103" s="268"/>
    </row>
    <row r="104" spans="1:8" ht="25.5" x14ac:dyDescent="0.25">
      <c r="A104" s="65"/>
      <c r="B104" s="86">
        <v>4227</v>
      </c>
      <c r="C104" s="72" t="s">
        <v>153</v>
      </c>
      <c r="D104" s="92">
        <v>1655.75</v>
      </c>
      <c r="E104" s="92"/>
      <c r="F104" s="92">
        <v>50296.36</v>
      </c>
      <c r="G104" s="77">
        <v>0</v>
      </c>
      <c r="H104" s="268"/>
    </row>
    <row r="105" spans="1:8" s="64" customFormat="1" x14ac:dyDescent="0.25">
      <c r="A105" s="65"/>
      <c r="B105" s="84">
        <v>424</v>
      </c>
      <c r="C105" s="72" t="s">
        <v>154</v>
      </c>
      <c r="D105" s="95">
        <v>7581.79</v>
      </c>
      <c r="E105" s="95"/>
      <c r="F105" s="95">
        <v>42179.76</v>
      </c>
      <c r="G105" s="77">
        <f t="shared" si="1"/>
        <v>556.32983767685471</v>
      </c>
      <c r="H105" s="268"/>
    </row>
    <row r="106" spans="1:8" x14ac:dyDescent="0.25">
      <c r="A106" s="65"/>
      <c r="B106" s="86">
        <v>4241</v>
      </c>
      <c r="C106" s="72" t="s">
        <v>155</v>
      </c>
      <c r="D106" s="92">
        <v>7581.79</v>
      </c>
      <c r="E106" s="92"/>
      <c r="F106" s="92">
        <v>42179.76</v>
      </c>
      <c r="G106" s="77">
        <f t="shared" si="1"/>
        <v>556.32983767685471</v>
      </c>
      <c r="H106" s="268"/>
    </row>
    <row r="107" spans="1:8" s="64" customFormat="1" ht="25.5" x14ac:dyDescent="0.25">
      <c r="A107" s="291"/>
      <c r="B107" s="293">
        <v>45</v>
      </c>
      <c r="C107" s="292" t="s">
        <v>304</v>
      </c>
      <c r="D107" s="95">
        <v>42274</v>
      </c>
      <c r="E107" s="95">
        <v>22500</v>
      </c>
      <c r="F107" s="95">
        <v>26512.5</v>
      </c>
      <c r="G107" s="77">
        <v>0</v>
      </c>
      <c r="H107" s="268">
        <f>F107/E107*100</f>
        <v>117.83333333333333</v>
      </c>
    </row>
    <row r="108" spans="1:8" s="64" customFormat="1" ht="25.5" x14ac:dyDescent="0.25">
      <c r="A108" s="291"/>
      <c r="B108" s="293">
        <v>451</v>
      </c>
      <c r="C108" s="292" t="s">
        <v>305</v>
      </c>
      <c r="D108" s="92">
        <v>42274</v>
      </c>
      <c r="E108" s="92"/>
      <c r="F108" s="92">
        <v>26512.5</v>
      </c>
      <c r="G108" s="77">
        <v>0</v>
      </c>
      <c r="H108" s="268"/>
    </row>
    <row r="109" spans="1:8" s="64" customFormat="1" ht="25.5" x14ac:dyDescent="0.25">
      <c r="A109" s="291"/>
      <c r="B109" s="294">
        <v>4511</v>
      </c>
      <c r="C109" s="292" t="s">
        <v>305</v>
      </c>
      <c r="D109" s="92">
        <v>42274</v>
      </c>
      <c r="E109" s="92"/>
      <c r="F109" s="92">
        <v>26512.5</v>
      </c>
      <c r="G109" s="77">
        <v>0</v>
      </c>
      <c r="H109" s="268"/>
    </row>
    <row r="110" spans="1:8" x14ac:dyDescent="0.25">
      <c r="A110" s="371" t="s">
        <v>18</v>
      </c>
      <c r="B110" s="372"/>
      <c r="C110" s="373"/>
      <c r="D110" s="82">
        <f>D96+D46</f>
        <v>3266581.59</v>
      </c>
      <c r="E110" s="82">
        <f>E96+E46</f>
        <v>3736068.65</v>
      </c>
      <c r="F110" s="82">
        <f>F96+F46</f>
        <v>3845884.62</v>
      </c>
      <c r="G110" s="267">
        <f t="shared" si="1"/>
        <v>117.73422809255472</v>
      </c>
      <c r="H110" s="269">
        <f>F110/E110*100</f>
        <v>102.93934561400526</v>
      </c>
    </row>
    <row r="114" spans="5:5" x14ac:dyDescent="0.25">
      <c r="E114" s="35"/>
    </row>
    <row r="116" spans="5:5" x14ac:dyDescent="0.25">
      <c r="E116" s="35"/>
    </row>
  </sheetData>
  <mergeCells count="6">
    <mergeCell ref="A110:C110"/>
    <mergeCell ref="A1:G1"/>
    <mergeCell ref="A3:G3"/>
    <mergeCell ref="A5:G5"/>
    <mergeCell ref="A7:G7"/>
    <mergeCell ref="A42:G4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opLeftCell="A13" workbookViewId="0">
      <selection activeCell="A34" sqref="A34"/>
    </sheetView>
  </sheetViews>
  <sheetFormatPr defaultRowHeight="15" x14ac:dyDescent="0.25"/>
  <cols>
    <col min="1" max="1" width="35.85546875" customWidth="1"/>
    <col min="2" max="2" width="23.28515625" style="35" customWidth="1"/>
    <col min="3" max="3" width="21.5703125" style="35" customWidth="1"/>
    <col min="4" max="5" width="23.28515625" style="35" customWidth="1"/>
    <col min="6" max="6" width="23.5703125" style="35" customWidth="1"/>
    <col min="7" max="7" width="19.5703125" customWidth="1"/>
    <col min="8" max="8" width="24.85546875" customWidth="1"/>
  </cols>
  <sheetData>
    <row r="1" spans="1:8" ht="42" customHeight="1" x14ac:dyDescent="0.25">
      <c r="A1" s="342" t="s">
        <v>331</v>
      </c>
      <c r="B1" s="342"/>
      <c r="C1" s="342"/>
      <c r="D1" s="342"/>
      <c r="E1" s="342"/>
      <c r="F1" s="342"/>
      <c r="G1" s="342"/>
    </row>
    <row r="2" spans="1:8" ht="42" customHeight="1" x14ac:dyDescent="0.25">
      <c r="A2" s="58"/>
      <c r="B2" s="379" t="s">
        <v>22</v>
      </c>
      <c r="C2" s="379"/>
      <c r="D2" s="379"/>
      <c r="E2" s="261"/>
      <c r="F2" s="60"/>
      <c r="G2" s="58"/>
    </row>
    <row r="3" spans="1:8" s="64" customFormat="1" ht="42" customHeight="1" x14ac:dyDescent="0.25">
      <c r="A3" s="90"/>
      <c r="B3" s="379" t="s">
        <v>86</v>
      </c>
      <c r="C3" s="379"/>
      <c r="D3" s="379"/>
      <c r="E3" s="261"/>
      <c r="F3" s="91"/>
      <c r="G3" s="90"/>
    </row>
    <row r="4" spans="1:8" ht="24.75" customHeight="1" x14ac:dyDescent="0.25">
      <c r="A4" s="58"/>
      <c r="B4" s="322"/>
      <c r="C4" s="60"/>
      <c r="D4" s="60"/>
      <c r="E4" s="261"/>
      <c r="F4" s="60"/>
      <c r="G4" s="58"/>
    </row>
    <row r="5" spans="1:8" ht="18" customHeight="1" x14ac:dyDescent="0.25">
      <c r="A5" s="342" t="s">
        <v>76</v>
      </c>
      <c r="B5" s="342"/>
      <c r="C5" s="342"/>
      <c r="D5" s="342"/>
      <c r="E5" s="342"/>
      <c r="F5" s="342"/>
      <c r="G5" s="59"/>
      <c r="H5" s="59"/>
    </row>
    <row r="6" spans="1:8" ht="15.75" customHeight="1" x14ac:dyDescent="0.25">
      <c r="A6" s="18"/>
      <c r="B6" s="31"/>
      <c r="C6" s="31"/>
      <c r="D6" s="31"/>
      <c r="E6" s="31"/>
      <c r="F6" s="32"/>
      <c r="G6" s="4"/>
      <c r="H6" s="4"/>
    </row>
    <row r="7" spans="1:8" x14ac:dyDescent="0.25">
      <c r="A7" s="15" t="s">
        <v>17</v>
      </c>
      <c r="B7" s="33" t="s">
        <v>62</v>
      </c>
      <c r="C7" s="33" t="s">
        <v>65</v>
      </c>
      <c r="D7" s="33" t="s">
        <v>62</v>
      </c>
      <c r="E7" s="33" t="s">
        <v>63</v>
      </c>
      <c r="F7" s="33" t="s">
        <v>63</v>
      </c>
    </row>
    <row r="8" spans="1:8" s="265" customFormat="1" x14ac:dyDescent="0.25">
      <c r="A8" s="15">
        <v>1</v>
      </c>
      <c r="B8" s="15">
        <v>4</v>
      </c>
      <c r="C8" s="15">
        <v>3</v>
      </c>
      <c r="D8" s="15">
        <v>4</v>
      </c>
      <c r="E8" s="15" t="s">
        <v>294</v>
      </c>
      <c r="F8" s="15" t="s">
        <v>295</v>
      </c>
    </row>
    <row r="9" spans="1:8" x14ac:dyDescent="0.25">
      <c r="A9" s="63" t="s">
        <v>67</v>
      </c>
      <c r="B9" s="189">
        <f>B10+B12+B14+B16+B20</f>
        <v>3291714.55</v>
      </c>
      <c r="C9" s="188">
        <f>C10+C12+C14+C16+C20</f>
        <v>3706829.55</v>
      </c>
      <c r="D9" s="189">
        <f>D10+D12+D14+D16+D20</f>
        <v>3552835.4800000004</v>
      </c>
      <c r="E9" s="189">
        <f>D9/B9*100</f>
        <v>107.93267235155615</v>
      </c>
      <c r="F9" s="190">
        <f>D9/C9*100</f>
        <v>95.845666278342918</v>
      </c>
    </row>
    <row r="10" spans="1:8" x14ac:dyDescent="0.25">
      <c r="A10" s="7" t="s">
        <v>68</v>
      </c>
      <c r="B10" s="77">
        <v>493382.16</v>
      </c>
      <c r="C10" s="30">
        <v>488113.23</v>
      </c>
      <c r="D10" s="30">
        <v>685005.74</v>
      </c>
      <c r="E10" s="77">
        <f>D10/B10*100</f>
        <v>138.83877357867988</v>
      </c>
      <c r="F10" s="61">
        <f>D10/C10*100</f>
        <v>140.33746637025183</v>
      </c>
    </row>
    <row r="11" spans="1:8" x14ac:dyDescent="0.25">
      <c r="A11" s="47" t="s">
        <v>69</v>
      </c>
      <c r="B11" s="77">
        <v>493382.16</v>
      </c>
      <c r="C11" s="30">
        <v>488113.23</v>
      </c>
      <c r="D11" s="30">
        <v>685005.74</v>
      </c>
      <c r="E11" s="77">
        <f t="shared" ref="E11:E21" si="0">D11/B11*100</f>
        <v>138.83877357867988</v>
      </c>
      <c r="F11" s="61">
        <f t="shared" ref="F11:F21" si="1">D11/C11*100</f>
        <v>140.33746637025183</v>
      </c>
    </row>
    <row r="12" spans="1:8" ht="22.5" customHeight="1" x14ac:dyDescent="0.25">
      <c r="A12" s="7" t="s">
        <v>70</v>
      </c>
      <c r="B12" s="34">
        <v>34223.97</v>
      </c>
      <c r="C12" s="30">
        <v>21575</v>
      </c>
      <c r="D12" s="34">
        <f>27272.9</f>
        <v>27272.9</v>
      </c>
      <c r="E12" s="77">
        <f t="shared" si="0"/>
        <v>79.689469106009625</v>
      </c>
      <c r="F12" s="61">
        <f t="shared" si="1"/>
        <v>126.40973348783315</v>
      </c>
    </row>
    <row r="13" spans="1:8" x14ac:dyDescent="0.25">
      <c r="A13" s="48" t="s">
        <v>71</v>
      </c>
      <c r="B13" s="34">
        <f>30903.63+2625.42+694.92</f>
        <v>34223.97</v>
      </c>
      <c r="C13" s="30">
        <v>21575</v>
      </c>
      <c r="D13" s="34">
        <f>27272.9</f>
        <v>27272.9</v>
      </c>
      <c r="E13" s="77">
        <f t="shared" si="0"/>
        <v>79.689469106009625</v>
      </c>
      <c r="F13" s="61">
        <f t="shared" si="1"/>
        <v>126.40973348783315</v>
      </c>
    </row>
    <row r="14" spans="1:8" ht="21.75" customHeight="1" x14ac:dyDescent="0.25">
      <c r="A14" s="7" t="s">
        <v>77</v>
      </c>
      <c r="B14" s="34">
        <v>146.80000000000001</v>
      </c>
      <c r="C14" s="30">
        <v>0</v>
      </c>
      <c r="D14" s="34">
        <v>0</v>
      </c>
      <c r="E14" s="77">
        <f t="shared" si="0"/>
        <v>0</v>
      </c>
      <c r="F14" s="61">
        <v>0</v>
      </c>
    </row>
    <row r="15" spans="1:8" ht="18.75" customHeight="1" x14ac:dyDescent="0.25">
      <c r="A15" s="48" t="s">
        <v>78</v>
      </c>
      <c r="B15" s="34">
        <v>146.80000000000001</v>
      </c>
      <c r="C15" s="30">
        <v>0</v>
      </c>
      <c r="D15" s="34">
        <v>0</v>
      </c>
      <c r="E15" s="77">
        <f t="shared" si="0"/>
        <v>0</v>
      </c>
      <c r="F15" s="61">
        <v>0</v>
      </c>
    </row>
    <row r="16" spans="1:8" x14ac:dyDescent="0.25">
      <c r="A16" s="7" t="s">
        <v>79</v>
      </c>
      <c r="B16" s="77">
        <f>B18+B19</f>
        <v>2758020.34</v>
      </c>
      <c r="C16" s="30">
        <f>C18+C19</f>
        <v>3197061.32</v>
      </c>
      <c r="D16" s="30">
        <f>D18+D19</f>
        <v>2833177.0500000003</v>
      </c>
      <c r="E16" s="77">
        <f t="shared" si="0"/>
        <v>102.72502377556796</v>
      </c>
      <c r="F16" s="61">
        <f t="shared" si="1"/>
        <v>88.618164195862221</v>
      </c>
      <c r="G16" s="35"/>
    </row>
    <row r="17" spans="1:8" s="64" customFormat="1" x14ac:dyDescent="0.25">
      <c r="A17" s="337" t="s">
        <v>343</v>
      </c>
      <c r="B17" s="77">
        <v>0</v>
      </c>
      <c r="C17" s="77">
        <v>0</v>
      </c>
      <c r="D17" s="77">
        <v>0</v>
      </c>
      <c r="E17" s="77">
        <v>0</v>
      </c>
      <c r="F17" s="61">
        <v>0</v>
      </c>
      <c r="G17" s="35"/>
    </row>
    <row r="18" spans="1:8" ht="25.5" x14ac:dyDescent="0.25">
      <c r="A18" s="47" t="s">
        <v>346</v>
      </c>
      <c r="B18" s="77">
        <f>2632695.64+21787.8</f>
        <v>2654483.44</v>
      </c>
      <c r="C18" s="30">
        <v>2989735.15</v>
      </c>
      <c r="D18" s="30">
        <f>2795132.97+490+1537.37</f>
        <v>2797160.3400000003</v>
      </c>
      <c r="E18" s="77">
        <f t="shared" si="0"/>
        <v>105.37494029346819</v>
      </c>
      <c r="F18" s="61">
        <f t="shared" si="1"/>
        <v>93.558800350592946</v>
      </c>
    </row>
    <row r="19" spans="1:8" x14ac:dyDescent="0.25">
      <c r="A19" s="47" t="s">
        <v>81</v>
      </c>
      <c r="B19" s="77">
        <v>103536.9</v>
      </c>
      <c r="C19" s="30">
        <v>207326.17</v>
      </c>
      <c r="D19" s="30">
        <v>36016.71</v>
      </c>
      <c r="E19" s="77">
        <f t="shared" si="0"/>
        <v>34.786351532641987</v>
      </c>
      <c r="F19" s="61">
        <f t="shared" si="1"/>
        <v>17.372003736913673</v>
      </c>
    </row>
    <row r="20" spans="1:8" ht="22.5" customHeight="1" x14ac:dyDescent="0.25">
      <c r="A20" s="7" t="s">
        <v>80</v>
      </c>
      <c r="B20" s="34">
        <v>5941.28</v>
      </c>
      <c r="C20" s="30">
        <v>80</v>
      </c>
      <c r="D20" s="34">
        <f>D21</f>
        <v>7379.79</v>
      </c>
      <c r="E20" s="77">
        <f t="shared" si="0"/>
        <v>124.21212264023916</v>
      </c>
      <c r="F20" s="61">
        <f t="shared" si="1"/>
        <v>9224.7375000000011</v>
      </c>
    </row>
    <row r="21" spans="1:8" x14ac:dyDescent="0.25">
      <c r="A21" s="48" t="s">
        <v>348</v>
      </c>
      <c r="B21" s="34">
        <v>5941.28</v>
      </c>
      <c r="C21" s="30">
        <v>80</v>
      </c>
      <c r="D21" s="34">
        <f>143.16+3360.63+3796+80</f>
        <v>7379.79</v>
      </c>
      <c r="E21" s="77">
        <f t="shared" si="0"/>
        <v>124.21212264023916</v>
      </c>
      <c r="F21" s="61">
        <f t="shared" si="1"/>
        <v>9224.7375000000011</v>
      </c>
      <c r="H21" s="35"/>
    </row>
    <row r="22" spans="1:8" x14ac:dyDescent="0.25">
      <c r="A22" s="63" t="s">
        <v>72</v>
      </c>
      <c r="B22" s="188">
        <f>B23+B25+B27+B29+B33+B36</f>
        <v>3267738.4</v>
      </c>
      <c r="C22" s="188">
        <f>C23+C25+C27+C29+C33+C36</f>
        <v>3736068.65</v>
      </c>
      <c r="D22" s="188">
        <f>D23+D25+D29+D33+D36</f>
        <v>3845884.62</v>
      </c>
      <c r="E22" s="188">
        <f>D22/B22*100</f>
        <v>117.69254907308371</v>
      </c>
      <c r="F22" s="190">
        <f>D22/C22*100</f>
        <v>102.93934561400526</v>
      </c>
      <c r="G22" s="35"/>
      <c r="H22" s="35"/>
    </row>
    <row r="23" spans="1:8" x14ac:dyDescent="0.25">
      <c r="A23" s="7" t="s">
        <v>68</v>
      </c>
      <c r="B23" s="77">
        <v>444772.07</v>
      </c>
      <c r="C23" s="30">
        <v>488113.23</v>
      </c>
      <c r="D23" s="29">
        <v>729543.67</v>
      </c>
      <c r="E23" s="77">
        <f>D23/B23*100</f>
        <v>164.02641244986449</v>
      </c>
      <c r="F23" s="61">
        <f t="shared" ref="F23:F34" si="2">D23/C23*100</f>
        <v>149.46197422266144</v>
      </c>
    </row>
    <row r="24" spans="1:8" x14ac:dyDescent="0.25">
      <c r="A24" s="47" t="s">
        <v>69</v>
      </c>
      <c r="B24" s="77">
        <v>444772.07</v>
      </c>
      <c r="C24" s="30">
        <v>488113.23</v>
      </c>
      <c r="D24" s="29">
        <v>729543.67</v>
      </c>
      <c r="E24" s="77">
        <f t="shared" ref="E24:E34" si="3">D24/B24*100</f>
        <v>164.02641244986449</v>
      </c>
      <c r="F24" s="61">
        <f t="shared" si="2"/>
        <v>149.46197422266144</v>
      </c>
    </row>
    <row r="25" spans="1:8" ht="22.5" customHeight="1" x14ac:dyDescent="0.25">
      <c r="A25" s="7" t="s">
        <v>70</v>
      </c>
      <c r="B25" s="34">
        <v>11653.11</v>
      </c>
      <c r="C25" s="30">
        <v>21575</v>
      </c>
      <c r="D25" s="339">
        <v>11736.64</v>
      </c>
      <c r="E25" s="77">
        <f t="shared" si="3"/>
        <v>100.7168043552322</v>
      </c>
      <c r="F25" s="61">
        <f t="shared" si="2"/>
        <v>54.399258400926996</v>
      </c>
      <c r="G25" s="35"/>
      <c r="H25" s="35"/>
    </row>
    <row r="26" spans="1:8" x14ac:dyDescent="0.25">
      <c r="A26" s="48" t="s">
        <v>71</v>
      </c>
      <c r="B26" s="34">
        <v>11653.11</v>
      </c>
      <c r="C26" s="30">
        <v>21575</v>
      </c>
      <c r="D26" s="339">
        <f>'POSEBNI DIO'!F102+'POSEBNI DIO'!F218</f>
        <v>11736.64</v>
      </c>
      <c r="E26" s="77">
        <f t="shared" si="3"/>
        <v>100.7168043552322</v>
      </c>
      <c r="F26" s="61">
        <f t="shared" si="2"/>
        <v>54.399258400926996</v>
      </c>
      <c r="H26" s="35"/>
    </row>
    <row r="27" spans="1:8" ht="21.75" customHeight="1" x14ac:dyDescent="0.25">
      <c r="A27" s="7" t="s">
        <v>77</v>
      </c>
      <c r="B27" s="34">
        <v>146.80000000000001</v>
      </c>
      <c r="C27" s="30">
        <v>0</v>
      </c>
      <c r="D27" s="339">
        <v>0</v>
      </c>
      <c r="E27" s="77">
        <f t="shared" si="3"/>
        <v>0</v>
      </c>
      <c r="F27" s="61">
        <v>0</v>
      </c>
      <c r="G27" s="35"/>
      <c r="H27" s="309"/>
    </row>
    <row r="28" spans="1:8" ht="18.75" customHeight="1" x14ac:dyDescent="0.25">
      <c r="A28" s="48" t="s">
        <v>78</v>
      </c>
      <c r="B28" s="34">
        <v>146.80000000000001</v>
      </c>
      <c r="C28" s="30">
        <v>0</v>
      </c>
      <c r="D28" s="339">
        <v>0</v>
      </c>
      <c r="E28" s="77">
        <f t="shared" si="3"/>
        <v>0</v>
      </c>
      <c r="F28" s="61">
        <v>0</v>
      </c>
    </row>
    <row r="29" spans="1:8" ht="21.75" customHeight="1" x14ac:dyDescent="0.25">
      <c r="A29" s="7" t="s">
        <v>79</v>
      </c>
      <c r="B29" s="77">
        <f>B31+B32</f>
        <v>2788307.16</v>
      </c>
      <c r="C29" s="30">
        <v>3197061.32</v>
      </c>
      <c r="D29" s="29">
        <f>D30+D31+D32</f>
        <v>3070084.85</v>
      </c>
      <c r="E29" s="77">
        <f t="shared" si="3"/>
        <v>110.10569043619999</v>
      </c>
      <c r="F29" s="61">
        <f t="shared" si="2"/>
        <v>96.028337986335529</v>
      </c>
      <c r="G29" s="35"/>
    </row>
    <row r="30" spans="1:8" s="64" customFormat="1" ht="26.25" customHeight="1" x14ac:dyDescent="0.25">
      <c r="A30" s="337" t="s">
        <v>343</v>
      </c>
      <c r="B30" s="77">
        <v>0</v>
      </c>
      <c r="C30" s="77">
        <v>0</v>
      </c>
      <c r="D30" s="29">
        <f>105+3000.17+26512.5+4450.8</f>
        <v>34068.47</v>
      </c>
      <c r="E30" s="77">
        <v>0</v>
      </c>
      <c r="F30" s="61">
        <v>0</v>
      </c>
      <c r="G30" s="35"/>
    </row>
    <row r="31" spans="1:8" x14ac:dyDescent="0.25">
      <c r="A31" s="47" t="s">
        <v>347</v>
      </c>
      <c r="B31" s="77">
        <v>2658519.94</v>
      </c>
      <c r="C31" s="30">
        <f>2989735.15</f>
        <v>2989735.15</v>
      </c>
      <c r="D31" s="29">
        <f>'POSEBNI DIO'!F86+'POSEBNI DIO'!F145+'POSEBNI DIO'!F229+'POSEBNI DIO'!F284+'POSEBNI DIO'!F349</f>
        <v>3007361.73</v>
      </c>
      <c r="E31" s="77">
        <f t="shared" si="3"/>
        <v>113.12165407343156</v>
      </c>
      <c r="F31" s="61">
        <f t="shared" si="2"/>
        <v>100.58956994903043</v>
      </c>
    </row>
    <row r="32" spans="1:8" x14ac:dyDescent="0.25">
      <c r="A32" s="47" t="s">
        <v>81</v>
      </c>
      <c r="B32" s="77">
        <v>129787.22</v>
      </c>
      <c r="C32" s="30">
        <v>207326.17</v>
      </c>
      <c r="D32" s="29">
        <f>'POSEBNI DIO'!F279+'POSEBNI DIO'!F308</f>
        <v>28654.65</v>
      </c>
      <c r="E32" s="77">
        <f t="shared" si="3"/>
        <v>22.078175339605856</v>
      </c>
      <c r="F32" s="61">
        <f t="shared" si="2"/>
        <v>13.821048254545001</v>
      </c>
      <c r="G32" s="35"/>
      <c r="H32" s="35"/>
    </row>
    <row r="33" spans="1:7" ht="22.5" customHeight="1" x14ac:dyDescent="0.25">
      <c r="A33" s="7" t="s">
        <v>80</v>
      </c>
      <c r="B33" s="34">
        <v>5941.28</v>
      </c>
      <c r="C33" s="30">
        <v>80</v>
      </c>
      <c r="D33" s="339">
        <f>'POSEBNI DIO'!F173+'POSEBNI DIO'!F237</f>
        <v>7324.32</v>
      </c>
      <c r="E33" s="77">
        <f t="shared" si="3"/>
        <v>123.27848544421404</v>
      </c>
      <c r="F33" s="61">
        <f t="shared" si="2"/>
        <v>9155.4</v>
      </c>
    </row>
    <row r="34" spans="1:7" x14ac:dyDescent="0.25">
      <c r="A34" s="48" t="s">
        <v>348</v>
      </c>
      <c r="B34" s="34">
        <v>5941.28</v>
      </c>
      <c r="C34" s="30">
        <v>80</v>
      </c>
      <c r="D34" s="339">
        <v>7324.32</v>
      </c>
      <c r="E34" s="77">
        <f t="shared" si="3"/>
        <v>123.27848544421404</v>
      </c>
      <c r="F34" s="61">
        <f t="shared" si="2"/>
        <v>9155.4</v>
      </c>
    </row>
    <row r="35" spans="1:7" x14ac:dyDescent="0.25">
      <c r="A35" s="376" t="s">
        <v>82</v>
      </c>
      <c r="B35" s="377"/>
      <c r="C35" s="377"/>
      <c r="D35" s="377"/>
      <c r="E35" s="377"/>
      <c r="F35" s="378"/>
      <c r="G35" s="35"/>
    </row>
    <row r="36" spans="1:7" x14ac:dyDescent="0.25">
      <c r="A36" s="62" t="s">
        <v>83</v>
      </c>
      <c r="B36" s="340">
        <v>16917.98</v>
      </c>
      <c r="C36" s="340">
        <v>29239.1</v>
      </c>
      <c r="D36" s="340">
        <f>1545.26+25649.88</f>
        <v>27195.14</v>
      </c>
      <c r="E36" s="340">
        <f>D36/B36*100</f>
        <v>160.74696860972765</v>
      </c>
      <c r="F36" s="340">
        <f>D36/C36*100</f>
        <v>93.009497556354333</v>
      </c>
    </row>
    <row r="37" spans="1:7" x14ac:dyDescent="0.25">
      <c r="A37" s="46" t="s">
        <v>84</v>
      </c>
      <c r="B37" s="61">
        <v>16917.98</v>
      </c>
      <c r="C37" s="61">
        <v>29239.1</v>
      </c>
      <c r="D37" s="61">
        <f>1545.26+25649.88</f>
        <v>27195.14</v>
      </c>
      <c r="E37" s="61">
        <f>D37/B37*100</f>
        <v>160.74696860972765</v>
      </c>
      <c r="F37" s="61">
        <f>D37/C37*100</f>
        <v>93.009497556354333</v>
      </c>
    </row>
    <row r="38" spans="1:7" x14ac:dyDescent="0.25">
      <c r="B38" s="64"/>
      <c r="C38"/>
      <c r="D38"/>
      <c r="E38" s="64"/>
      <c r="F38"/>
    </row>
  </sheetData>
  <mergeCells count="5">
    <mergeCell ref="A35:F35"/>
    <mergeCell ref="B2:D2"/>
    <mergeCell ref="A5:F5"/>
    <mergeCell ref="A1:G1"/>
    <mergeCell ref="B3:D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selection activeCell="E28" sqref="E28"/>
    </sheetView>
  </sheetViews>
  <sheetFormatPr defaultRowHeight="15" x14ac:dyDescent="0.25"/>
  <cols>
    <col min="1" max="1" width="37.7109375" customWidth="1"/>
    <col min="2" max="2" width="23.85546875" customWidth="1"/>
    <col min="3" max="4" width="25.28515625" customWidth="1"/>
    <col min="5" max="5" width="25.28515625" style="64" customWidth="1"/>
    <col min="6" max="6" width="25.28515625" customWidth="1"/>
  </cols>
  <sheetData>
    <row r="1" spans="1:6" ht="42" customHeight="1" x14ac:dyDescent="0.25">
      <c r="A1" s="342" t="s">
        <v>331</v>
      </c>
      <c r="B1" s="342"/>
      <c r="C1" s="342"/>
      <c r="D1" s="342"/>
      <c r="E1" s="342"/>
      <c r="F1" s="342"/>
    </row>
    <row r="2" spans="1:6" ht="18" customHeight="1" x14ac:dyDescent="0.25">
      <c r="A2" s="3"/>
      <c r="B2" s="18"/>
      <c r="C2" s="3"/>
      <c r="D2" s="3"/>
      <c r="E2" s="18"/>
      <c r="F2" s="3"/>
    </row>
    <row r="3" spans="1:6" ht="15.75" x14ac:dyDescent="0.25">
      <c r="A3" s="342" t="s">
        <v>22</v>
      </c>
      <c r="B3" s="342"/>
      <c r="C3" s="342"/>
      <c r="D3" s="350"/>
      <c r="E3" s="350"/>
      <c r="F3" s="350"/>
    </row>
    <row r="4" spans="1:6" ht="18" x14ac:dyDescent="0.25">
      <c r="A4" s="3"/>
      <c r="B4" s="18"/>
      <c r="C4" s="3"/>
      <c r="D4" s="4"/>
      <c r="E4" s="4"/>
      <c r="F4" s="4"/>
    </row>
    <row r="5" spans="1:6" ht="18" customHeight="1" x14ac:dyDescent="0.25">
      <c r="A5" s="342" t="s">
        <v>86</v>
      </c>
      <c r="B5" s="342"/>
      <c r="C5" s="351"/>
      <c r="D5" s="351"/>
      <c r="E5" s="351"/>
      <c r="F5" s="351"/>
    </row>
    <row r="6" spans="1:6" ht="18" x14ac:dyDescent="0.25">
      <c r="A6" s="3"/>
      <c r="B6" s="18"/>
      <c r="C6" s="3"/>
      <c r="D6" s="4"/>
      <c r="E6" s="4"/>
      <c r="F6" s="4"/>
    </row>
    <row r="7" spans="1:6" ht="15.75" x14ac:dyDescent="0.25">
      <c r="A7" s="342" t="s">
        <v>16</v>
      </c>
      <c r="B7" s="342"/>
      <c r="C7" s="380"/>
      <c r="D7" s="380"/>
      <c r="E7" s="380"/>
      <c r="F7" s="380"/>
    </row>
    <row r="8" spans="1:6" ht="18" x14ac:dyDescent="0.25">
      <c r="A8" s="3"/>
      <c r="B8" s="18"/>
      <c r="C8" s="3"/>
      <c r="D8" s="4"/>
      <c r="E8" s="4"/>
      <c r="F8" s="4"/>
    </row>
    <row r="9" spans="1:6" ht="25.5" x14ac:dyDescent="0.25">
      <c r="A9" s="15" t="s">
        <v>17</v>
      </c>
      <c r="B9" s="15" t="s">
        <v>64</v>
      </c>
      <c r="C9" s="15" t="s">
        <v>65</v>
      </c>
      <c r="D9" s="15" t="s">
        <v>62</v>
      </c>
      <c r="E9" s="15" t="s">
        <v>63</v>
      </c>
      <c r="F9" s="15" t="s">
        <v>63</v>
      </c>
    </row>
    <row r="10" spans="1:6" ht="15.75" customHeight="1" x14ac:dyDescent="0.25">
      <c r="A10" s="27" t="s">
        <v>18</v>
      </c>
      <c r="B10" s="28">
        <v>3266581.59</v>
      </c>
      <c r="C10" s="28">
        <v>3736068.65</v>
      </c>
      <c r="D10" s="28">
        <v>3845884.62</v>
      </c>
      <c r="E10" s="28">
        <f>D10/B10*100</f>
        <v>117.73422809255472</v>
      </c>
      <c r="F10" s="28">
        <f>D10/C10*100</f>
        <v>102.93934561400526</v>
      </c>
    </row>
    <row r="11" spans="1:6" ht="15.75" customHeight="1" x14ac:dyDescent="0.25">
      <c r="A11" s="7" t="s">
        <v>42</v>
      </c>
      <c r="B11" s="77">
        <v>3084459.28</v>
      </c>
      <c r="C11" s="30">
        <f>C10-C13</f>
        <v>3542578.65</v>
      </c>
      <c r="D11" s="30">
        <f>D12+D13</f>
        <v>3845884.62</v>
      </c>
      <c r="E11" s="29">
        <f>D11/B11*100</f>
        <v>124.68586130921464</v>
      </c>
      <c r="F11" s="29">
        <f>D11/C11*100</f>
        <v>108.56172861539714</v>
      </c>
    </row>
    <row r="12" spans="1:6" x14ac:dyDescent="0.25">
      <c r="A12" s="13" t="s">
        <v>43</v>
      </c>
      <c r="B12" s="77">
        <f>3084459.28</f>
        <v>3084459.28</v>
      </c>
      <c r="C12" s="77">
        <f>C11-C14</f>
        <v>3542578.65</v>
      </c>
      <c r="D12" s="30">
        <v>3667481.41</v>
      </c>
      <c r="E12" s="29">
        <f>D12/B12*100</f>
        <v>118.90192338671433</v>
      </c>
      <c r="F12" s="29">
        <f>D12/C12*100</f>
        <v>103.5257582778014</v>
      </c>
    </row>
    <row r="13" spans="1:6" x14ac:dyDescent="0.25">
      <c r="A13" s="7" t="s">
        <v>44</v>
      </c>
      <c r="B13" s="77">
        <v>182122.31</v>
      </c>
      <c r="C13" s="30">
        <v>193490</v>
      </c>
      <c r="D13" s="30">
        <v>178403.21</v>
      </c>
      <c r="E13" s="29">
        <f>D13/B13*100</f>
        <v>97.957910812793884</v>
      </c>
      <c r="F13" s="29">
        <f>D13/C13*100</f>
        <v>92.202806346581212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  <col min="8" max="8" width="25.28515625" style="64" customWidth="1"/>
    <col min="9" max="9" width="25.28515625" customWidth="1"/>
  </cols>
  <sheetData>
    <row r="1" spans="1:9" ht="42" customHeight="1" x14ac:dyDescent="0.25">
      <c r="A1" s="342" t="s">
        <v>331</v>
      </c>
      <c r="B1" s="342"/>
      <c r="C1" s="342"/>
      <c r="D1" s="342"/>
      <c r="E1" s="342"/>
      <c r="F1" s="342"/>
      <c r="G1" s="342"/>
      <c r="H1" s="342"/>
      <c r="I1" s="342"/>
    </row>
    <row r="2" spans="1:9" ht="18" customHeight="1" x14ac:dyDescent="0.25">
      <c r="A2" s="3"/>
      <c r="B2" s="3"/>
      <c r="C2" s="3"/>
      <c r="D2" s="3"/>
      <c r="E2" s="18"/>
      <c r="F2" s="3"/>
      <c r="G2" s="3"/>
      <c r="H2" s="18"/>
      <c r="I2" s="3"/>
    </row>
    <row r="3" spans="1:9" ht="15.75" x14ac:dyDescent="0.25">
      <c r="A3" s="342" t="s">
        <v>22</v>
      </c>
      <c r="B3" s="342"/>
      <c r="C3" s="342"/>
      <c r="D3" s="342"/>
      <c r="E3" s="342"/>
      <c r="F3" s="342"/>
      <c r="G3" s="350"/>
      <c r="H3" s="350"/>
      <c r="I3" s="350"/>
    </row>
    <row r="4" spans="1:9" ht="18" x14ac:dyDescent="0.25">
      <c r="A4" s="3"/>
      <c r="B4" s="3"/>
      <c r="C4" s="3"/>
      <c r="D4" s="3"/>
      <c r="E4" s="18"/>
      <c r="F4" s="3"/>
      <c r="G4" s="4"/>
      <c r="H4" s="4"/>
      <c r="I4" s="4"/>
    </row>
    <row r="5" spans="1:9" ht="18" customHeight="1" x14ac:dyDescent="0.25">
      <c r="A5" s="342" t="s">
        <v>88</v>
      </c>
      <c r="B5" s="351"/>
      <c r="C5" s="351"/>
      <c r="D5" s="351"/>
      <c r="E5" s="351"/>
      <c r="F5" s="351"/>
      <c r="G5" s="351"/>
      <c r="H5" s="351"/>
      <c r="I5" s="351"/>
    </row>
    <row r="6" spans="1:9" ht="32.25" customHeight="1" x14ac:dyDescent="0.3">
      <c r="A6" s="49"/>
      <c r="B6" s="50"/>
      <c r="C6" s="50"/>
      <c r="D6" s="54" t="s">
        <v>74</v>
      </c>
      <c r="E6" s="55"/>
      <c r="F6" s="56"/>
      <c r="G6" s="51"/>
      <c r="H6" s="51"/>
      <c r="I6" s="50"/>
    </row>
    <row r="7" spans="1:9" ht="18" x14ac:dyDescent="0.25">
      <c r="A7" s="3"/>
      <c r="B7" s="3"/>
      <c r="C7" s="3"/>
      <c r="D7" s="3"/>
      <c r="E7" s="18"/>
      <c r="F7" s="3"/>
      <c r="G7" s="4"/>
      <c r="H7" s="4"/>
      <c r="I7" s="4"/>
    </row>
    <row r="8" spans="1:9" ht="25.5" x14ac:dyDescent="0.25">
      <c r="A8" s="15" t="s">
        <v>7</v>
      </c>
      <c r="B8" s="14" t="s">
        <v>8</v>
      </c>
      <c r="C8" s="14" t="s">
        <v>9</v>
      </c>
      <c r="D8" s="14" t="s">
        <v>34</v>
      </c>
      <c r="E8" s="42" t="s">
        <v>64</v>
      </c>
      <c r="F8" s="15" t="s">
        <v>65</v>
      </c>
      <c r="G8" s="15" t="s">
        <v>66</v>
      </c>
      <c r="H8" s="15" t="s">
        <v>63</v>
      </c>
      <c r="I8" s="15" t="s">
        <v>63</v>
      </c>
    </row>
    <row r="9" spans="1:9" ht="25.5" x14ac:dyDescent="0.25">
      <c r="A9" s="7">
        <v>8</v>
      </c>
      <c r="B9" s="7"/>
      <c r="C9" s="7"/>
      <c r="D9" s="7" t="s">
        <v>19</v>
      </c>
      <c r="E9" s="12">
        <v>0</v>
      </c>
      <c r="F9" s="6">
        <v>0</v>
      </c>
      <c r="G9" s="6">
        <v>0</v>
      </c>
      <c r="H9" s="6">
        <v>0</v>
      </c>
      <c r="I9" s="6">
        <v>0</v>
      </c>
    </row>
    <row r="10" spans="1:9" x14ac:dyDescent="0.25">
      <c r="A10" s="7"/>
      <c r="B10" s="12">
        <v>84</v>
      </c>
      <c r="C10" s="12"/>
      <c r="D10" s="12" t="s">
        <v>25</v>
      </c>
      <c r="E10" s="12">
        <v>0</v>
      </c>
      <c r="F10" s="6">
        <v>0</v>
      </c>
      <c r="G10" s="6">
        <v>0</v>
      </c>
      <c r="H10" s="6">
        <v>0</v>
      </c>
      <c r="I10" s="6">
        <v>0</v>
      </c>
    </row>
    <row r="11" spans="1:9" ht="25.5" x14ac:dyDescent="0.25">
      <c r="A11" s="8"/>
      <c r="B11" s="8"/>
      <c r="C11" s="9">
        <v>81</v>
      </c>
      <c r="D11" s="13" t="s">
        <v>26</v>
      </c>
      <c r="E11" s="12">
        <v>0</v>
      </c>
      <c r="F11" s="6">
        <v>0</v>
      </c>
      <c r="G11" s="6">
        <v>0</v>
      </c>
      <c r="H11" s="6">
        <v>0</v>
      </c>
      <c r="I11" s="6">
        <v>0</v>
      </c>
    </row>
    <row r="12" spans="1:9" ht="25.5" x14ac:dyDescent="0.25">
      <c r="A12" s="10">
        <v>5</v>
      </c>
      <c r="B12" s="11"/>
      <c r="C12" s="11"/>
      <c r="D12" s="19" t="s">
        <v>20</v>
      </c>
      <c r="E12" s="12">
        <v>0</v>
      </c>
      <c r="F12" s="6">
        <v>0</v>
      </c>
      <c r="G12" s="6">
        <v>0</v>
      </c>
      <c r="H12" s="6">
        <v>0</v>
      </c>
      <c r="I12" s="6">
        <v>0</v>
      </c>
    </row>
    <row r="13" spans="1:9" ht="25.5" x14ac:dyDescent="0.25">
      <c r="A13" s="12"/>
      <c r="B13" s="12">
        <v>54</v>
      </c>
      <c r="C13" s="12"/>
      <c r="D13" s="20" t="s">
        <v>27</v>
      </c>
      <c r="E13" s="12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12"/>
      <c r="B14" s="12"/>
      <c r="C14" s="9">
        <v>11</v>
      </c>
      <c r="D14" s="9" t="s">
        <v>11</v>
      </c>
      <c r="E14" s="12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12"/>
      <c r="B15" s="12"/>
      <c r="C15" s="9">
        <v>31</v>
      </c>
      <c r="D15" s="9" t="s">
        <v>28</v>
      </c>
      <c r="E15" s="12">
        <v>0</v>
      </c>
      <c r="F15" s="6">
        <v>0</v>
      </c>
      <c r="G15" s="6">
        <v>0</v>
      </c>
      <c r="H15" s="6">
        <v>0</v>
      </c>
      <c r="I15" s="6">
        <v>0</v>
      </c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sqref="A1:I1"/>
    </sheetView>
  </sheetViews>
  <sheetFormatPr defaultRowHeight="15" x14ac:dyDescent="0.25"/>
  <cols>
    <col min="1" max="3" width="9.140625" customWidth="1"/>
    <col min="4" max="4" width="32" customWidth="1"/>
    <col min="5" max="5" width="18" customWidth="1"/>
    <col min="6" max="6" width="15.5703125" customWidth="1"/>
    <col min="7" max="7" width="15.85546875" customWidth="1"/>
    <col min="8" max="8" width="15.85546875" style="64" customWidth="1"/>
    <col min="9" max="9" width="22.140625" customWidth="1"/>
  </cols>
  <sheetData>
    <row r="1" spans="1:9" ht="25.5" customHeight="1" x14ac:dyDescent="0.25">
      <c r="A1" s="342" t="s">
        <v>331</v>
      </c>
      <c r="B1" s="342"/>
      <c r="C1" s="342"/>
      <c r="D1" s="342"/>
      <c r="E1" s="342"/>
      <c r="F1" s="342"/>
      <c r="G1" s="342"/>
      <c r="H1" s="342"/>
      <c r="I1" s="342"/>
    </row>
    <row r="2" spans="1:9" ht="18" x14ac:dyDescent="0.25">
      <c r="A2" s="18"/>
      <c r="B2" s="18"/>
      <c r="C2" s="18"/>
      <c r="D2" s="18"/>
      <c r="E2" s="18"/>
      <c r="F2" s="18"/>
      <c r="G2" s="18"/>
      <c r="H2" s="18"/>
      <c r="I2" s="18"/>
    </row>
    <row r="3" spans="1:9" ht="15.75" x14ac:dyDescent="0.25">
      <c r="A3" s="342" t="s">
        <v>22</v>
      </c>
      <c r="B3" s="342"/>
      <c r="C3" s="342"/>
      <c r="D3" s="342"/>
      <c r="E3" s="342"/>
      <c r="F3" s="342"/>
      <c r="G3" s="350"/>
      <c r="H3" s="350"/>
      <c r="I3" s="350"/>
    </row>
    <row r="4" spans="1:9" ht="15.75" x14ac:dyDescent="0.25">
      <c r="A4" s="52"/>
      <c r="B4" s="52"/>
      <c r="C4" s="52"/>
      <c r="D4" s="52"/>
      <c r="E4" s="52"/>
      <c r="F4" s="52"/>
      <c r="G4" s="53"/>
      <c r="H4" s="260"/>
      <c r="I4" s="53"/>
    </row>
    <row r="5" spans="1:9" ht="15.75" x14ac:dyDescent="0.25">
      <c r="A5" s="52"/>
      <c r="B5" s="52"/>
      <c r="C5" s="52"/>
      <c r="D5" s="381" t="s">
        <v>89</v>
      </c>
      <c r="E5" s="381"/>
      <c r="F5" s="381"/>
      <c r="G5" s="381"/>
      <c r="H5" s="262"/>
      <c r="I5" s="53"/>
    </row>
    <row r="6" spans="1:9" ht="18" x14ac:dyDescent="0.25">
      <c r="A6" s="18"/>
      <c r="B6" s="18"/>
      <c r="C6" s="18"/>
      <c r="D6" s="18"/>
      <c r="E6" s="18"/>
      <c r="F6" s="18"/>
      <c r="G6" s="4"/>
      <c r="H6" s="4"/>
      <c r="I6" s="4"/>
    </row>
    <row r="7" spans="1:9" ht="15.75" x14ac:dyDescent="0.25">
      <c r="A7" s="342" t="s">
        <v>75</v>
      </c>
      <c r="B7" s="351"/>
      <c r="C7" s="351"/>
      <c r="D7" s="351"/>
      <c r="E7" s="351"/>
      <c r="F7" s="351"/>
      <c r="G7" s="351"/>
      <c r="H7" s="351"/>
      <c r="I7" s="351"/>
    </row>
    <row r="8" spans="1:9" ht="15.75" x14ac:dyDescent="0.25">
      <c r="A8" s="43"/>
      <c r="B8" s="44"/>
      <c r="C8" s="44"/>
      <c r="D8" s="44"/>
      <c r="E8" s="44"/>
      <c r="F8" s="44"/>
      <c r="G8" s="44"/>
      <c r="H8" s="259"/>
      <c r="I8" s="44"/>
    </row>
    <row r="9" spans="1:9" ht="18" x14ac:dyDescent="0.25">
      <c r="A9" s="18"/>
      <c r="B9" s="18"/>
      <c r="C9" s="18"/>
      <c r="D9" s="18"/>
      <c r="E9" s="18"/>
      <c r="F9" s="18"/>
      <c r="G9" s="4"/>
      <c r="H9" s="4"/>
      <c r="I9" s="4"/>
    </row>
    <row r="10" spans="1:9" ht="25.5" x14ac:dyDescent="0.25">
      <c r="A10" s="15" t="s">
        <v>7</v>
      </c>
      <c r="B10" s="45" t="s">
        <v>8</v>
      </c>
      <c r="C10" s="45" t="s">
        <v>9</v>
      </c>
      <c r="D10" s="45" t="s">
        <v>34</v>
      </c>
      <c r="E10" s="45" t="s">
        <v>64</v>
      </c>
      <c r="F10" s="15" t="s">
        <v>65</v>
      </c>
      <c r="G10" s="15" t="s">
        <v>66</v>
      </c>
      <c r="H10" s="15" t="s">
        <v>63</v>
      </c>
      <c r="I10" s="15" t="s">
        <v>63</v>
      </c>
    </row>
    <row r="11" spans="1:9" ht="32.25" customHeight="1" x14ac:dyDescent="0.25">
      <c r="A11" s="7">
        <v>8</v>
      </c>
      <c r="B11" s="7"/>
      <c r="C11" s="7"/>
      <c r="D11" s="7" t="s">
        <v>19</v>
      </c>
      <c r="E11" s="57">
        <v>0</v>
      </c>
      <c r="F11" s="6">
        <v>0</v>
      </c>
      <c r="G11" s="6">
        <v>0</v>
      </c>
      <c r="H11" s="6">
        <v>0</v>
      </c>
      <c r="I11" s="6">
        <v>0</v>
      </c>
    </row>
    <row r="12" spans="1:9" ht="26.25" customHeight="1" x14ac:dyDescent="0.25">
      <c r="A12" s="7"/>
      <c r="B12" s="12">
        <v>84</v>
      </c>
      <c r="C12" s="12"/>
      <c r="D12" s="12" t="s">
        <v>25</v>
      </c>
      <c r="E12" s="57">
        <v>0</v>
      </c>
      <c r="F12" s="6">
        <v>0</v>
      </c>
      <c r="G12" s="6">
        <v>0</v>
      </c>
      <c r="H12" s="6">
        <v>0</v>
      </c>
      <c r="I12" s="6">
        <v>0</v>
      </c>
    </row>
    <row r="13" spans="1:9" ht="35.25" customHeight="1" x14ac:dyDescent="0.25">
      <c r="A13" s="8"/>
      <c r="B13" s="8"/>
      <c r="C13" s="9">
        <v>81</v>
      </c>
      <c r="D13" s="13" t="s">
        <v>26</v>
      </c>
      <c r="E13" s="57">
        <v>0</v>
      </c>
      <c r="F13" s="6">
        <v>0</v>
      </c>
      <c r="G13" s="6">
        <v>0</v>
      </c>
      <c r="H13" s="6">
        <v>0</v>
      </c>
      <c r="I13" s="6">
        <v>0</v>
      </c>
    </row>
    <row r="14" spans="1:9" ht="42.75" customHeight="1" x14ac:dyDescent="0.25">
      <c r="A14" s="10">
        <v>5</v>
      </c>
      <c r="B14" s="11"/>
      <c r="C14" s="11"/>
      <c r="D14" s="19" t="s">
        <v>20</v>
      </c>
      <c r="E14" s="57">
        <v>0</v>
      </c>
      <c r="F14" s="6">
        <v>0</v>
      </c>
      <c r="G14" s="6">
        <v>0</v>
      </c>
      <c r="H14" s="6">
        <v>0</v>
      </c>
      <c r="I14" s="6">
        <v>0</v>
      </c>
    </row>
    <row r="15" spans="1:9" ht="33.75" customHeight="1" x14ac:dyDescent="0.25">
      <c r="A15" s="12"/>
      <c r="B15" s="12">
        <v>54</v>
      </c>
      <c r="C15" s="12"/>
      <c r="D15" s="20" t="s">
        <v>27</v>
      </c>
      <c r="E15" s="57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12"/>
      <c r="B16" s="12"/>
      <c r="C16" s="9">
        <v>11</v>
      </c>
      <c r="D16" s="9" t="s">
        <v>11</v>
      </c>
      <c r="E16" s="57">
        <v>0</v>
      </c>
      <c r="F16" s="6">
        <v>0</v>
      </c>
      <c r="G16" s="6">
        <v>0</v>
      </c>
      <c r="H16" s="6">
        <v>0</v>
      </c>
      <c r="I16" s="6">
        <v>0</v>
      </c>
    </row>
    <row r="17" spans="1:9" x14ac:dyDescent="0.25">
      <c r="A17" s="12"/>
      <c r="B17" s="12"/>
      <c r="C17" s="9">
        <v>31</v>
      </c>
      <c r="D17" s="9" t="s">
        <v>28</v>
      </c>
      <c r="E17" s="57">
        <v>0</v>
      </c>
      <c r="F17" s="6">
        <v>0</v>
      </c>
      <c r="G17" s="6">
        <v>0</v>
      </c>
      <c r="H17" s="6">
        <v>0</v>
      </c>
      <c r="I17" s="6">
        <v>0</v>
      </c>
    </row>
  </sheetData>
  <mergeCells count="4">
    <mergeCell ref="A1:I1"/>
    <mergeCell ref="A3:I3"/>
    <mergeCell ref="A7:I7"/>
    <mergeCell ref="D5:G5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2"/>
  <sheetViews>
    <sheetView tabSelected="1" topLeftCell="A109" zoomScaleNormal="100" workbookViewId="0">
      <selection activeCell="C129" sqref="C129"/>
    </sheetView>
  </sheetViews>
  <sheetFormatPr defaultRowHeight="15" x14ac:dyDescent="0.25"/>
  <cols>
    <col min="1" max="1" width="21.5703125" customWidth="1"/>
    <col min="2" max="2" width="23.85546875" customWidth="1"/>
    <col min="3" max="3" width="16.85546875" style="244" customWidth="1"/>
    <col min="4" max="4" width="4" style="35" hidden="1" customWidth="1"/>
    <col min="5" max="5" width="20.85546875" style="35" customWidth="1"/>
    <col min="6" max="7" width="19.42578125" style="35" customWidth="1"/>
    <col min="8" max="8" width="18.7109375" style="35" customWidth="1"/>
    <col min="10" max="10" width="10.140625" style="306" bestFit="1" customWidth="1"/>
    <col min="11" max="11" width="18.7109375" customWidth="1"/>
    <col min="12" max="12" width="10.85546875" bestFit="1" customWidth="1"/>
  </cols>
  <sheetData>
    <row r="1" spans="1:11" ht="42" customHeight="1" x14ac:dyDescent="0.25">
      <c r="A1" s="342" t="s">
        <v>331</v>
      </c>
      <c r="B1" s="342"/>
      <c r="C1" s="342"/>
      <c r="D1" s="342"/>
      <c r="E1" s="342"/>
      <c r="F1" s="342"/>
      <c r="G1" s="342"/>
      <c r="H1" s="342"/>
    </row>
    <row r="2" spans="1:11" ht="18" x14ac:dyDescent="0.25">
      <c r="A2" s="3"/>
      <c r="B2" s="3"/>
      <c r="C2" s="236"/>
      <c r="D2" s="31"/>
      <c r="E2" s="31"/>
      <c r="F2" s="32"/>
      <c r="G2" s="32"/>
      <c r="H2" s="32"/>
    </row>
    <row r="3" spans="1:11" ht="18" customHeight="1" x14ac:dyDescent="0.25">
      <c r="A3" s="342" t="s">
        <v>21</v>
      </c>
      <c r="B3" s="351"/>
      <c r="C3" s="351"/>
      <c r="D3" s="351"/>
      <c r="E3" s="351"/>
      <c r="F3" s="351"/>
      <c r="G3" s="351"/>
      <c r="H3" s="351"/>
    </row>
    <row r="4" spans="1:11" ht="18" customHeight="1" x14ac:dyDescent="0.25">
      <c r="A4" s="43"/>
      <c r="B4" s="44"/>
      <c r="C4" s="232"/>
      <c r="D4" s="44"/>
      <c r="E4" s="211"/>
      <c r="F4" s="44"/>
      <c r="G4" s="259"/>
      <c r="H4" s="44"/>
    </row>
    <row r="5" spans="1:11" ht="18" customHeight="1" x14ac:dyDescent="0.25">
      <c r="A5" s="43"/>
      <c r="B5" s="44"/>
      <c r="C5" s="232"/>
      <c r="D5" s="165"/>
      <c r="E5" s="165"/>
      <c r="F5" s="44"/>
      <c r="G5" s="259"/>
      <c r="H5" s="44"/>
    </row>
    <row r="6" spans="1:11" ht="18" x14ac:dyDescent="0.25">
      <c r="A6" s="3"/>
      <c r="B6" s="3"/>
      <c r="C6" s="236"/>
      <c r="D6" s="31"/>
      <c r="E6" s="31"/>
      <c r="F6" s="32"/>
      <c r="G6" s="32"/>
      <c r="H6" s="32"/>
    </row>
    <row r="7" spans="1:11" ht="21" customHeight="1" thickBot="1" x14ac:dyDescent="0.3">
      <c r="A7" s="194"/>
      <c r="B7" s="382"/>
      <c r="C7" s="383"/>
      <c r="D7" s="383"/>
      <c r="E7" s="383"/>
      <c r="F7" s="383"/>
      <c r="G7" s="383"/>
      <c r="H7" s="383"/>
    </row>
    <row r="8" spans="1:11" ht="25.5" customHeight="1" thickBot="1" x14ac:dyDescent="0.3">
      <c r="A8" s="278" t="s">
        <v>23</v>
      </c>
      <c r="B8" s="279" t="s">
        <v>34</v>
      </c>
      <c r="C8" s="280" t="s">
        <v>64</v>
      </c>
      <c r="D8" s="279" t="s">
        <v>280</v>
      </c>
      <c r="E8" s="279" t="s">
        <v>65</v>
      </c>
      <c r="F8" s="279" t="s">
        <v>66</v>
      </c>
      <c r="G8" s="279" t="s">
        <v>63</v>
      </c>
      <c r="H8" s="281" t="s">
        <v>257</v>
      </c>
    </row>
    <row r="9" spans="1:11" s="64" customFormat="1" ht="25.5" customHeight="1" x14ac:dyDescent="0.25">
      <c r="A9" s="274"/>
      <c r="B9" s="275">
        <v>1</v>
      </c>
      <c r="C9" s="276">
        <v>2</v>
      </c>
      <c r="D9" s="275"/>
      <c r="E9" s="275">
        <v>3</v>
      </c>
      <c r="F9" s="275">
        <v>4</v>
      </c>
      <c r="G9" s="275" t="s">
        <v>294</v>
      </c>
      <c r="H9" s="277" t="s">
        <v>295</v>
      </c>
      <c r="J9" s="306"/>
    </row>
    <row r="10" spans="1:11" ht="25.5" customHeight="1" thickBot="1" x14ac:dyDescent="0.3">
      <c r="A10" s="216" t="s">
        <v>50</v>
      </c>
      <c r="B10" s="216" t="s">
        <v>38</v>
      </c>
      <c r="C10" s="233"/>
      <c r="D10" s="216"/>
      <c r="E10" s="341"/>
      <c r="F10" s="217"/>
      <c r="G10" s="217"/>
      <c r="H10" s="218"/>
    </row>
    <row r="11" spans="1:11" ht="29.25" customHeight="1" thickBot="1" x14ac:dyDescent="0.3">
      <c r="A11" s="219" t="s">
        <v>156</v>
      </c>
      <c r="B11" s="177" t="s">
        <v>157</v>
      </c>
      <c r="C11" s="237"/>
      <c r="D11" s="178"/>
      <c r="E11" s="179"/>
      <c r="F11" s="179"/>
      <c r="G11" s="272"/>
      <c r="H11" s="180"/>
      <c r="I11" s="26"/>
    </row>
    <row r="12" spans="1:11" s="197" customFormat="1" x14ac:dyDescent="0.25">
      <c r="A12" s="198">
        <v>11</v>
      </c>
      <c r="B12" s="199" t="s">
        <v>41</v>
      </c>
      <c r="C12" s="238"/>
      <c r="D12" s="201"/>
      <c r="E12" s="204"/>
      <c r="F12" s="204"/>
      <c r="G12" s="204"/>
      <c r="H12" s="204"/>
      <c r="I12" s="202"/>
      <c r="J12" s="307"/>
      <c r="K12" s="229"/>
    </row>
    <row r="13" spans="1:11" x14ac:dyDescent="0.25">
      <c r="A13" s="112"/>
      <c r="B13" s="113" t="s">
        <v>158</v>
      </c>
      <c r="C13" s="116">
        <f>C14</f>
        <v>117200.94</v>
      </c>
      <c r="D13" s="115"/>
      <c r="E13" s="116">
        <v>133187</v>
      </c>
      <c r="F13" s="116">
        <v>140381.32999999999</v>
      </c>
      <c r="G13" s="116">
        <f>F13/C13*100</f>
        <v>119.77833112942608</v>
      </c>
      <c r="H13" s="111">
        <f>F13/E13*100</f>
        <v>105.40167583923355</v>
      </c>
      <c r="I13" s="26"/>
      <c r="K13" s="35"/>
    </row>
    <row r="14" spans="1:11" x14ac:dyDescent="0.25">
      <c r="A14" s="112"/>
      <c r="B14" s="113" t="s">
        <v>159</v>
      </c>
      <c r="C14" s="116">
        <f>C15+C19+C26+C36</f>
        <v>117200.94</v>
      </c>
      <c r="D14" s="115"/>
      <c r="E14" s="116">
        <v>133187</v>
      </c>
      <c r="F14" s="116">
        <f>F15+F19+F26+F36</f>
        <v>140381.33000000002</v>
      </c>
      <c r="G14" s="116">
        <f t="shared" ref="G14:G39" si="0">F14/C14*100</f>
        <v>119.77833112942611</v>
      </c>
      <c r="H14" s="111">
        <f>F14/E14*100</f>
        <v>105.40167583923356</v>
      </c>
      <c r="I14" s="26"/>
      <c r="K14" s="35"/>
    </row>
    <row r="15" spans="1:11" ht="29.25" customHeight="1" x14ac:dyDescent="0.25">
      <c r="A15" s="117"/>
      <c r="B15" s="118" t="s">
        <v>266</v>
      </c>
      <c r="C15" s="116">
        <f>C16+C17</f>
        <v>9384.2099999999991</v>
      </c>
      <c r="D15" s="119"/>
      <c r="E15" s="116"/>
      <c r="F15" s="116">
        <f>F16+F17+F18</f>
        <v>11415.89</v>
      </c>
      <c r="G15" s="116">
        <f t="shared" si="0"/>
        <v>121.64998438866992</v>
      </c>
      <c r="H15" s="111"/>
      <c r="J15" s="309"/>
    </row>
    <row r="16" spans="1:11" ht="16.5" customHeight="1" x14ac:dyDescent="0.25">
      <c r="A16" s="120"/>
      <c r="B16" s="121" t="s">
        <v>160</v>
      </c>
      <c r="C16" s="154">
        <f>640+8025.82+110.49</f>
        <v>8776.31</v>
      </c>
      <c r="D16" s="122"/>
      <c r="E16" s="123"/>
      <c r="F16" s="154">
        <v>10883.89</v>
      </c>
      <c r="G16" s="116">
        <f t="shared" si="0"/>
        <v>124.01442063919804</v>
      </c>
      <c r="H16" s="124"/>
      <c r="I16" s="26"/>
      <c r="K16" s="35" t="s">
        <v>328</v>
      </c>
    </row>
    <row r="17" spans="1:12" ht="26.25" customHeight="1" x14ac:dyDescent="0.25">
      <c r="A17" s="125"/>
      <c r="B17" s="121" t="s">
        <v>162</v>
      </c>
      <c r="C17" s="123">
        <v>607.9</v>
      </c>
      <c r="D17" s="122"/>
      <c r="E17" s="123"/>
      <c r="F17" s="123">
        <v>532</v>
      </c>
      <c r="G17" s="116">
        <f t="shared" si="0"/>
        <v>87.514393814772177</v>
      </c>
      <c r="H17" s="124"/>
      <c r="I17" s="35"/>
      <c r="K17" s="35"/>
      <c r="L17" s="35"/>
    </row>
    <row r="18" spans="1:12" ht="27.75" customHeight="1" x14ac:dyDescent="0.25">
      <c r="A18" s="125"/>
      <c r="B18" s="121" t="s">
        <v>163</v>
      </c>
      <c r="C18" s="123">
        <v>0</v>
      </c>
      <c r="D18" s="122"/>
      <c r="E18" s="123"/>
      <c r="F18" s="123">
        <v>0</v>
      </c>
      <c r="G18" s="116">
        <v>0</v>
      </c>
      <c r="H18" s="124"/>
      <c r="K18" s="35"/>
    </row>
    <row r="19" spans="1:12" x14ac:dyDescent="0.25">
      <c r="A19" s="125"/>
      <c r="B19" s="118" t="s">
        <v>269</v>
      </c>
      <c r="C19" s="116">
        <f>C20+C21+C22+C24+C23</f>
        <v>48068.74</v>
      </c>
      <c r="D19" s="119"/>
      <c r="E19" s="116"/>
      <c r="F19" s="116">
        <f>F20+F21+F22+F23+F24+F25</f>
        <v>61684.74</v>
      </c>
      <c r="G19" s="116">
        <f t="shared" si="0"/>
        <v>128.32610132905501</v>
      </c>
      <c r="H19" s="111"/>
      <c r="K19" s="35"/>
    </row>
    <row r="20" spans="1:12" x14ac:dyDescent="0.25">
      <c r="A20" s="125"/>
      <c r="B20" s="121" t="s">
        <v>164</v>
      </c>
      <c r="C20" s="123">
        <f>70+18533.11-110.49</f>
        <v>18492.62</v>
      </c>
      <c r="D20" s="122"/>
      <c r="E20" s="123"/>
      <c r="F20" s="123">
        <v>22960.29</v>
      </c>
      <c r="G20" s="116">
        <f t="shared" si="0"/>
        <v>124.1592051315606</v>
      </c>
      <c r="H20" s="124"/>
      <c r="K20" s="35"/>
    </row>
    <row r="21" spans="1:12" x14ac:dyDescent="0.25">
      <c r="A21" s="125"/>
      <c r="B21" s="121" t="s">
        <v>165</v>
      </c>
      <c r="C21" s="123">
        <v>25064</v>
      </c>
      <c r="D21" s="122"/>
      <c r="E21" s="123"/>
      <c r="F21" s="123">
        <v>34301.589999999997</v>
      </c>
      <c r="G21" s="116">
        <f t="shared" si="0"/>
        <v>136.85600861793807</v>
      </c>
      <c r="H21" s="124"/>
      <c r="J21" s="309"/>
    </row>
    <row r="22" spans="1:12" x14ac:dyDescent="0.25">
      <c r="A22" s="125"/>
      <c r="B22" s="121" t="s">
        <v>166</v>
      </c>
      <c r="C22" s="123">
        <v>0</v>
      </c>
      <c r="D22" s="122"/>
      <c r="E22" s="123"/>
      <c r="F22" s="123">
        <v>0</v>
      </c>
      <c r="G22" s="116">
        <v>0</v>
      </c>
      <c r="H22" s="124"/>
      <c r="I22" s="35"/>
    </row>
    <row r="23" spans="1:12" ht="26.25" x14ac:dyDescent="0.25">
      <c r="A23" s="125"/>
      <c r="B23" s="121" t="s">
        <v>167</v>
      </c>
      <c r="C23" s="123">
        <v>4093.36</v>
      </c>
      <c r="D23" s="122"/>
      <c r="E23" s="123"/>
      <c r="F23" s="123">
        <v>1943.18</v>
      </c>
      <c r="G23" s="116">
        <v>0</v>
      </c>
      <c r="H23" s="124"/>
      <c r="J23" s="309"/>
    </row>
    <row r="24" spans="1:12" ht="26.25" x14ac:dyDescent="0.25">
      <c r="A24" s="120"/>
      <c r="B24" s="121" t="s">
        <v>168</v>
      </c>
      <c r="C24" s="123">
        <v>418.76</v>
      </c>
      <c r="D24" s="122"/>
      <c r="E24" s="123"/>
      <c r="F24" s="123">
        <v>1909.88</v>
      </c>
      <c r="G24" s="116">
        <f t="shared" si="0"/>
        <v>456.07985480943745</v>
      </c>
      <c r="H24" s="124"/>
      <c r="J24" s="309"/>
      <c r="K24" s="35"/>
    </row>
    <row r="25" spans="1:12" ht="26.25" x14ac:dyDescent="0.25">
      <c r="A25" s="120"/>
      <c r="B25" s="121" t="s">
        <v>169</v>
      </c>
      <c r="C25" s="123">
        <v>0</v>
      </c>
      <c r="D25" s="122"/>
      <c r="E25" s="123"/>
      <c r="F25" s="123">
        <v>569.79999999999995</v>
      </c>
      <c r="G25" s="116">
        <v>0</v>
      </c>
      <c r="H25" s="124"/>
      <c r="J25" s="309"/>
    </row>
    <row r="26" spans="1:12" x14ac:dyDescent="0.25">
      <c r="A26" s="126"/>
      <c r="B26" s="118" t="s">
        <v>213</v>
      </c>
      <c r="C26" s="116">
        <f>C27+C28+C29+C30+C31+C32+C33+C34+C35</f>
        <v>52396.81</v>
      </c>
      <c r="D26" s="119"/>
      <c r="E26" s="116"/>
      <c r="F26" s="116">
        <f>F27+F28+F29+F30+F31+F32+F33+F34+F35</f>
        <v>57308.220000000008</v>
      </c>
      <c r="G26" s="116">
        <f t="shared" si="0"/>
        <v>109.37349048539406</v>
      </c>
      <c r="H26" s="111"/>
      <c r="J26" s="309"/>
      <c r="K26" s="35"/>
    </row>
    <row r="27" spans="1:12" ht="26.25" x14ac:dyDescent="0.25">
      <c r="A27" s="125"/>
      <c r="B27" s="121" t="s">
        <v>170</v>
      </c>
      <c r="C27" s="154">
        <v>4266.2700000000004</v>
      </c>
      <c r="D27" s="122"/>
      <c r="E27" s="123"/>
      <c r="F27" s="154">
        <f>3622.18-248.85</f>
        <v>3373.33</v>
      </c>
      <c r="G27" s="116">
        <f t="shared" si="0"/>
        <v>79.069772892948635</v>
      </c>
      <c r="H27" s="124"/>
      <c r="I27" s="35"/>
    </row>
    <row r="28" spans="1:12" ht="26.25" x14ac:dyDescent="0.25">
      <c r="A28" s="125"/>
      <c r="B28" s="121" t="s">
        <v>171</v>
      </c>
      <c r="C28" s="123">
        <v>6500</v>
      </c>
      <c r="D28" s="122"/>
      <c r="E28" s="123"/>
      <c r="F28" s="154">
        <v>16999.400000000001</v>
      </c>
      <c r="G28" s="116">
        <v>0</v>
      </c>
      <c r="H28" s="124"/>
    </row>
    <row r="29" spans="1:12" ht="26.25" x14ac:dyDescent="0.25">
      <c r="A29" s="125"/>
      <c r="B29" s="121" t="s">
        <v>172</v>
      </c>
      <c r="C29" s="123">
        <v>248.85</v>
      </c>
      <c r="D29" s="122"/>
      <c r="E29" s="123"/>
      <c r="F29" s="123">
        <f>248.85+497.7</f>
        <v>746.55</v>
      </c>
      <c r="G29" s="116">
        <f t="shared" si="0"/>
        <v>300</v>
      </c>
      <c r="H29" s="124"/>
      <c r="K29" s="35"/>
    </row>
    <row r="30" spans="1:12" x14ac:dyDescent="0.25">
      <c r="A30" s="120"/>
      <c r="B30" s="121" t="s">
        <v>173</v>
      </c>
      <c r="C30" s="123">
        <v>9355.4599999999991</v>
      </c>
      <c r="D30" s="122"/>
      <c r="E30" s="123"/>
      <c r="F30" s="123">
        <v>9350.92</v>
      </c>
      <c r="G30" s="116">
        <f t="shared" si="0"/>
        <v>99.951472188433286</v>
      </c>
      <c r="H30" s="124"/>
    </row>
    <row r="31" spans="1:12" x14ac:dyDescent="0.25">
      <c r="A31" s="125"/>
      <c r="B31" s="121" t="s">
        <v>174</v>
      </c>
      <c r="C31" s="123">
        <v>4234.01</v>
      </c>
      <c r="D31" s="122"/>
      <c r="E31" s="123"/>
      <c r="F31" s="123">
        <v>7885</v>
      </c>
      <c r="G31" s="116">
        <f t="shared" si="0"/>
        <v>186.23007503525025</v>
      </c>
      <c r="H31" s="124"/>
    </row>
    <row r="32" spans="1:12" x14ac:dyDescent="0.25">
      <c r="A32" s="125"/>
      <c r="B32" s="121" t="s">
        <v>175</v>
      </c>
      <c r="C32" s="123">
        <v>6840</v>
      </c>
      <c r="D32" s="122"/>
      <c r="E32" s="123"/>
      <c r="F32" s="123">
        <v>3880</v>
      </c>
      <c r="G32" s="116">
        <v>0</v>
      </c>
      <c r="H32" s="124"/>
    </row>
    <row r="33" spans="1:14" ht="26.25" x14ac:dyDescent="0.25">
      <c r="A33" s="125"/>
      <c r="B33" s="121" t="s">
        <v>176</v>
      </c>
      <c r="C33" s="123">
        <v>1112.7</v>
      </c>
      <c r="D33" s="122"/>
      <c r="E33" s="123"/>
      <c r="F33" s="123">
        <v>2435</v>
      </c>
      <c r="G33" s="116">
        <f t="shared" si="0"/>
        <v>218.83706299991013</v>
      </c>
      <c r="H33" s="124"/>
    </row>
    <row r="34" spans="1:14" x14ac:dyDescent="0.25">
      <c r="A34" s="125"/>
      <c r="B34" s="121" t="s">
        <v>177</v>
      </c>
      <c r="C34" s="154">
        <f>2337.18</f>
        <v>2337.1799999999998</v>
      </c>
      <c r="D34" s="122"/>
      <c r="E34" s="123"/>
      <c r="F34" s="154">
        <v>2310.8000000000002</v>
      </c>
      <c r="G34" s="116">
        <f t="shared" si="0"/>
        <v>98.871289331587647</v>
      </c>
      <c r="H34" s="124"/>
    </row>
    <row r="35" spans="1:14" x14ac:dyDescent="0.25">
      <c r="A35" s="125"/>
      <c r="B35" s="121" t="s">
        <v>178</v>
      </c>
      <c r="C35" s="123">
        <v>17502.34</v>
      </c>
      <c r="D35" s="122"/>
      <c r="E35" s="123"/>
      <c r="F35" s="123">
        <v>10327.219999999999</v>
      </c>
      <c r="G35" s="116">
        <f>F35/C35*100</f>
        <v>59.004795930144191</v>
      </c>
      <c r="H35" s="111"/>
    </row>
    <row r="36" spans="1:14" x14ac:dyDescent="0.25">
      <c r="A36" s="125"/>
      <c r="B36" s="118" t="s">
        <v>270</v>
      </c>
      <c r="C36" s="116">
        <f>C37+C39+C40</f>
        <v>7351.18</v>
      </c>
      <c r="D36" s="119"/>
      <c r="E36" s="116"/>
      <c r="F36" s="116">
        <f>F37+F38+F39+F40</f>
        <v>9972.48</v>
      </c>
      <c r="G36" s="116">
        <f t="shared" si="0"/>
        <v>135.65822085705969</v>
      </c>
      <c r="H36" s="111"/>
    </row>
    <row r="37" spans="1:14" x14ac:dyDescent="0.25">
      <c r="A37" s="120"/>
      <c r="B37" s="121" t="s">
        <v>179</v>
      </c>
      <c r="C37" s="123">
        <v>5994.83</v>
      </c>
      <c r="D37" s="122"/>
      <c r="E37" s="123"/>
      <c r="F37" s="123">
        <v>7803.52</v>
      </c>
      <c r="G37" s="116">
        <v>0</v>
      </c>
      <c r="H37" s="124"/>
    </row>
    <row r="38" spans="1:14" x14ac:dyDescent="0.25">
      <c r="A38" s="125"/>
      <c r="B38" s="121" t="s">
        <v>180</v>
      </c>
      <c r="C38" s="123">
        <v>0</v>
      </c>
      <c r="D38" s="122"/>
      <c r="E38" s="123"/>
      <c r="F38" s="123">
        <v>0</v>
      </c>
      <c r="G38" s="116">
        <v>0</v>
      </c>
      <c r="H38" s="124"/>
    </row>
    <row r="39" spans="1:14" x14ac:dyDescent="0.25">
      <c r="A39" s="125"/>
      <c r="B39" s="121" t="s">
        <v>181</v>
      </c>
      <c r="C39" s="123">
        <v>265.08999999999997</v>
      </c>
      <c r="D39" s="122"/>
      <c r="E39" s="123"/>
      <c r="F39" s="123">
        <v>300</v>
      </c>
      <c r="G39" s="116">
        <f t="shared" si="0"/>
        <v>113.1691123769286</v>
      </c>
      <c r="H39" s="124"/>
    </row>
    <row r="40" spans="1:14" ht="27" thickBot="1" x14ac:dyDescent="0.3">
      <c r="A40" s="161"/>
      <c r="B40" s="146" t="s">
        <v>182</v>
      </c>
      <c r="C40" s="145">
        <v>1091.26</v>
      </c>
      <c r="D40" s="181"/>
      <c r="E40" s="145"/>
      <c r="F40" s="145">
        <v>1868.96</v>
      </c>
      <c r="G40" s="116">
        <f>F40/C40*100</f>
        <v>171.26624269193408</v>
      </c>
      <c r="H40" s="133"/>
    </row>
    <row r="41" spans="1:14" ht="27" thickBot="1" x14ac:dyDescent="0.3">
      <c r="A41" s="176" t="s">
        <v>39</v>
      </c>
      <c r="B41" s="177" t="s">
        <v>183</v>
      </c>
      <c r="C41" s="177"/>
      <c r="D41" s="178"/>
      <c r="E41" s="179"/>
      <c r="F41" s="179"/>
      <c r="G41" s="272"/>
      <c r="H41" s="180"/>
    </row>
    <row r="42" spans="1:14" s="197" customFormat="1" x14ac:dyDescent="0.25">
      <c r="A42" s="203">
        <v>11</v>
      </c>
      <c r="B42" s="199" t="s">
        <v>41</v>
      </c>
      <c r="C42" s="238"/>
      <c r="D42" s="201"/>
      <c r="E42" s="204"/>
      <c r="F42" s="204"/>
      <c r="G42" s="204"/>
      <c r="H42" s="204"/>
      <c r="J42" s="307"/>
    </row>
    <row r="43" spans="1:14" x14ac:dyDescent="0.25">
      <c r="A43" s="127"/>
      <c r="B43" s="114" t="s">
        <v>184</v>
      </c>
      <c r="C43" s="116">
        <v>38.85</v>
      </c>
      <c r="D43" s="119"/>
      <c r="E43" s="116">
        <v>40</v>
      </c>
      <c r="F43" s="116">
        <v>0.11</v>
      </c>
      <c r="G43" s="116">
        <f>F43/C43*100</f>
        <v>0.28314028314028311</v>
      </c>
      <c r="H43" s="111">
        <f>F43/E43*100</f>
        <v>0.27499999999999997</v>
      </c>
    </row>
    <row r="44" spans="1:14" ht="27" customHeight="1" x14ac:dyDescent="0.25">
      <c r="A44" s="125"/>
      <c r="B44" s="118" t="s">
        <v>259</v>
      </c>
      <c r="C44" s="116">
        <v>38.85</v>
      </c>
      <c r="D44" s="119"/>
      <c r="E44" s="116"/>
      <c r="F44" s="116">
        <v>0.11</v>
      </c>
      <c r="G44" s="116">
        <f>F44/C44*100</f>
        <v>0.28314028314028311</v>
      </c>
      <c r="H44" s="111"/>
    </row>
    <row r="45" spans="1:14" ht="26.25" customHeight="1" x14ac:dyDescent="0.25">
      <c r="A45" s="125"/>
      <c r="B45" s="121" t="s">
        <v>185</v>
      </c>
      <c r="C45" s="123">
        <v>38.85</v>
      </c>
      <c r="D45" s="122"/>
      <c r="E45" s="123"/>
      <c r="F45" s="123">
        <v>0.11</v>
      </c>
      <c r="G45" s="116">
        <v>0</v>
      </c>
      <c r="H45" s="124"/>
    </row>
    <row r="46" spans="1:14" ht="26.25" customHeight="1" thickBot="1" x14ac:dyDescent="0.3">
      <c r="A46" s="161"/>
      <c r="B46" s="146" t="s">
        <v>186</v>
      </c>
      <c r="C46" s="145">
        <v>38.85</v>
      </c>
      <c r="D46" s="181"/>
      <c r="E46" s="145"/>
      <c r="F46" s="145">
        <v>0.11</v>
      </c>
      <c r="G46" s="116">
        <f>F46/C46*100</f>
        <v>0.28314028314028311</v>
      </c>
      <c r="H46" s="133"/>
    </row>
    <row r="47" spans="1:14" ht="26.25" customHeight="1" thickBot="1" x14ac:dyDescent="0.3">
      <c r="A47" s="176" t="s">
        <v>187</v>
      </c>
      <c r="B47" s="177" t="s">
        <v>57</v>
      </c>
      <c r="C47" s="237"/>
      <c r="D47" s="178"/>
      <c r="E47" s="179"/>
      <c r="F47" s="179"/>
      <c r="G47" s="272"/>
      <c r="H47" s="180"/>
    </row>
    <row r="48" spans="1:14" s="197" customFormat="1" ht="18" customHeight="1" x14ac:dyDescent="0.25">
      <c r="A48" s="203">
        <v>11</v>
      </c>
      <c r="B48" s="199" t="s">
        <v>41</v>
      </c>
      <c r="C48" s="238"/>
      <c r="D48" s="201"/>
      <c r="E48" s="204"/>
      <c r="F48" s="204"/>
      <c r="G48" s="204"/>
      <c r="H48" s="204"/>
      <c r="K48" s="324"/>
      <c r="N48" s="307"/>
    </row>
    <row r="49" spans="1:14" s="64" customFormat="1" ht="30" customHeight="1" x14ac:dyDescent="0.25">
      <c r="A49" s="128"/>
      <c r="B49" s="114" t="s">
        <v>271</v>
      </c>
      <c r="C49" s="116">
        <f>C55+C50</f>
        <v>51607.07</v>
      </c>
      <c r="D49" s="184">
        <f>2591.02+8026.81</f>
        <v>10617.83</v>
      </c>
      <c r="E49" s="148">
        <v>23000</v>
      </c>
      <c r="F49" s="338">
        <f>F52+F53+F54</f>
        <v>22956.729999999996</v>
      </c>
      <c r="G49" s="116">
        <v>0</v>
      </c>
      <c r="H49" s="111">
        <f>C49/E49*100</f>
        <v>224.3785652173913</v>
      </c>
      <c r="K49" s="323"/>
      <c r="L49" s="197"/>
      <c r="N49" s="306"/>
    </row>
    <row r="50" spans="1:14" s="64" customFormat="1" ht="38.25" customHeight="1" x14ac:dyDescent="0.25">
      <c r="A50" s="125"/>
      <c r="B50" s="118" t="s">
        <v>272</v>
      </c>
      <c r="C50" s="116">
        <v>9333.07</v>
      </c>
      <c r="D50" s="184">
        <f>2591.02+8026.81</f>
        <v>10617.83</v>
      </c>
      <c r="E50" s="148">
        <v>23000</v>
      </c>
      <c r="F50" s="334">
        <f>F52+F53+F54</f>
        <v>22956.729999999996</v>
      </c>
      <c r="G50" s="116">
        <v>0</v>
      </c>
      <c r="H50" s="111">
        <f t="shared" ref="H50" si="1">C50/E50*100</f>
        <v>40.578565217391308</v>
      </c>
      <c r="K50" s="323"/>
      <c r="L50" s="197"/>
      <c r="N50" s="306"/>
    </row>
    <row r="51" spans="1:14" s="64" customFormat="1" ht="24" customHeight="1" x14ac:dyDescent="0.25">
      <c r="A51" s="125"/>
      <c r="B51" s="118" t="s">
        <v>273</v>
      </c>
      <c r="C51" s="116">
        <f>C52+C53</f>
        <v>9333.07</v>
      </c>
      <c r="D51" s="119"/>
      <c r="E51" s="116"/>
      <c r="F51" s="335">
        <f>F52+F53+F54</f>
        <v>22956.729999999996</v>
      </c>
      <c r="G51" s="116">
        <v>0</v>
      </c>
      <c r="H51" s="111"/>
      <c r="K51" s="323"/>
      <c r="L51" s="197"/>
      <c r="N51" s="306"/>
    </row>
    <row r="52" spans="1:14" s="64" customFormat="1" ht="27" customHeight="1" x14ac:dyDescent="0.25">
      <c r="A52" s="125"/>
      <c r="B52" s="121" t="s">
        <v>188</v>
      </c>
      <c r="C52" s="123">
        <v>4208.32</v>
      </c>
      <c r="D52" s="122"/>
      <c r="E52" s="123"/>
      <c r="F52" s="335">
        <v>14956.56</v>
      </c>
      <c r="G52" s="123">
        <v>0</v>
      </c>
      <c r="H52" s="111"/>
      <c r="K52" s="323"/>
      <c r="L52" s="197"/>
      <c r="N52" s="306"/>
    </row>
    <row r="53" spans="1:14" s="64" customFormat="1" ht="26.25" customHeight="1" x14ac:dyDescent="0.25">
      <c r="A53" s="125"/>
      <c r="B53" s="121" t="s">
        <v>189</v>
      </c>
      <c r="C53" s="123">
        <v>5124.75</v>
      </c>
      <c r="D53" s="122"/>
      <c r="E53" s="123"/>
      <c r="F53" s="335">
        <v>5000</v>
      </c>
      <c r="G53" s="123">
        <v>0</v>
      </c>
      <c r="H53" s="111"/>
      <c r="K53" s="323"/>
      <c r="L53" s="197"/>
      <c r="N53" s="306"/>
    </row>
    <row r="54" spans="1:14" s="64" customFormat="1" ht="26.25" customHeight="1" x14ac:dyDescent="0.25">
      <c r="A54" s="125"/>
      <c r="B54" s="121" t="s">
        <v>335</v>
      </c>
      <c r="C54" s="123">
        <v>0</v>
      </c>
      <c r="D54" s="122"/>
      <c r="E54" s="123"/>
      <c r="F54" s="336">
        <v>3000.17</v>
      </c>
      <c r="G54" s="123">
        <v>0</v>
      </c>
      <c r="H54" s="111"/>
      <c r="K54" s="323"/>
      <c r="L54" s="197"/>
      <c r="N54" s="306"/>
    </row>
    <row r="55" spans="1:14" s="64" customFormat="1" ht="32.25" customHeight="1" x14ac:dyDescent="0.25">
      <c r="A55" s="125"/>
      <c r="B55" s="118" t="s">
        <v>274</v>
      </c>
      <c r="C55" s="116">
        <v>42274</v>
      </c>
      <c r="D55" s="119">
        <v>0</v>
      </c>
      <c r="E55" s="116">
        <v>0</v>
      </c>
      <c r="F55" s="325">
        <v>0</v>
      </c>
      <c r="G55" s="116">
        <v>0</v>
      </c>
      <c r="H55" s="111">
        <v>0</v>
      </c>
      <c r="K55" s="323"/>
      <c r="L55" s="197"/>
      <c r="N55" s="306"/>
    </row>
    <row r="56" spans="1:14" s="64" customFormat="1" ht="32.25" customHeight="1" x14ac:dyDescent="0.25">
      <c r="A56" s="161"/>
      <c r="B56" s="118" t="s">
        <v>319</v>
      </c>
      <c r="C56" s="132">
        <v>42274</v>
      </c>
      <c r="D56" s="131"/>
      <c r="E56" s="132"/>
      <c r="F56" s="325">
        <v>0</v>
      </c>
      <c r="G56" s="132">
        <v>0</v>
      </c>
      <c r="H56" s="111"/>
      <c r="K56" s="323"/>
      <c r="L56" s="197"/>
      <c r="N56" s="306"/>
    </row>
    <row r="57" spans="1:14" s="64" customFormat="1" ht="27" thickBot="1" x14ac:dyDescent="0.3">
      <c r="A57" s="161"/>
      <c r="B57" s="146" t="s">
        <v>258</v>
      </c>
      <c r="C57" s="301">
        <v>42274</v>
      </c>
      <c r="D57" s="131">
        <v>0</v>
      </c>
      <c r="E57" s="132"/>
      <c r="F57" s="326">
        <v>0</v>
      </c>
      <c r="G57" s="132">
        <v>0</v>
      </c>
      <c r="H57" s="111"/>
      <c r="K57" s="323"/>
      <c r="L57" s="197"/>
      <c r="N57" s="306"/>
    </row>
    <row r="58" spans="1:14" s="64" customFormat="1" ht="33.75" customHeight="1" thickBot="1" x14ac:dyDescent="0.3">
      <c r="A58" s="176" t="s">
        <v>326</v>
      </c>
      <c r="B58" s="177" t="s">
        <v>327</v>
      </c>
      <c r="C58" s="237"/>
      <c r="D58" s="178"/>
      <c r="E58" s="179"/>
      <c r="F58" s="178"/>
      <c r="G58" s="179"/>
      <c r="H58" s="180"/>
      <c r="J58" s="306"/>
    </row>
    <row r="59" spans="1:14" s="197" customFormat="1" ht="30" customHeight="1" x14ac:dyDescent="0.25">
      <c r="A59" s="203">
        <v>11</v>
      </c>
      <c r="B59" s="199" t="s">
        <v>41</v>
      </c>
      <c r="C59" s="238">
        <v>0</v>
      </c>
      <c r="D59" s="201"/>
      <c r="E59" s="204"/>
      <c r="F59" s="204"/>
      <c r="G59" s="204"/>
      <c r="H59" s="204"/>
      <c r="J59" s="307"/>
    </row>
    <row r="60" spans="1:14" s="64" customFormat="1" ht="42" customHeight="1" x14ac:dyDescent="0.25">
      <c r="A60" s="128"/>
      <c r="B60" s="114" t="s">
        <v>271</v>
      </c>
      <c r="C60" s="234">
        <v>0</v>
      </c>
      <c r="D60" s="184"/>
      <c r="E60" s="148">
        <f>E61+E68</f>
        <v>22500</v>
      </c>
      <c r="F60" s="116">
        <v>26512</v>
      </c>
      <c r="G60" s="116">
        <v>0</v>
      </c>
      <c r="H60" s="111">
        <f>F60/E60*100</f>
        <v>117.83111111111111</v>
      </c>
      <c r="J60" s="306"/>
    </row>
    <row r="61" spans="1:14" ht="29.25" customHeight="1" x14ac:dyDescent="0.25">
      <c r="A61" s="125"/>
      <c r="B61" s="118" t="s">
        <v>274</v>
      </c>
      <c r="C61" s="235">
        <v>0</v>
      </c>
      <c r="D61" s="119"/>
      <c r="E61" s="116">
        <v>22500</v>
      </c>
      <c r="F61" s="116">
        <v>26512</v>
      </c>
      <c r="G61" s="116">
        <v>0</v>
      </c>
      <c r="H61" s="111">
        <f>F61/E61*100</f>
        <v>117.83111111111111</v>
      </c>
    </row>
    <row r="62" spans="1:14" s="64" customFormat="1" ht="27" customHeight="1" x14ac:dyDescent="0.25">
      <c r="A62" s="161"/>
      <c r="B62" s="118" t="s">
        <v>319</v>
      </c>
      <c r="C62" s="239">
        <v>0</v>
      </c>
      <c r="D62" s="131"/>
      <c r="E62" s="132"/>
      <c r="F62" s="123">
        <v>26512</v>
      </c>
      <c r="G62" s="132">
        <v>0</v>
      </c>
      <c r="H62" s="111">
        <v>0</v>
      </c>
      <c r="J62" s="306"/>
      <c r="K62" s="35"/>
    </row>
    <row r="63" spans="1:14" ht="26.25" customHeight="1" thickBot="1" x14ac:dyDescent="0.3">
      <c r="A63" s="161"/>
      <c r="B63" s="146" t="s">
        <v>258</v>
      </c>
      <c r="C63" s="239">
        <v>0</v>
      </c>
      <c r="D63" s="131"/>
      <c r="E63" s="132"/>
      <c r="F63" s="123">
        <v>26512</v>
      </c>
      <c r="G63" s="132">
        <v>0</v>
      </c>
      <c r="H63" s="111"/>
      <c r="K63" s="35"/>
    </row>
    <row r="64" spans="1:14" s="64" customFormat="1" ht="42.75" customHeight="1" thickBot="1" x14ac:dyDescent="0.3">
      <c r="A64" s="176" t="s">
        <v>321</v>
      </c>
      <c r="B64" s="177" t="s">
        <v>322</v>
      </c>
      <c r="C64" s="237"/>
      <c r="D64" s="178"/>
      <c r="E64" s="179"/>
      <c r="F64" s="179"/>
      <c r="G64" s="272"/>
      <c r="H64" s="180"/>
      <c r="J64" s="306"/>
      <c r="K64" s="35"/>
    </row>
    <row r="65" spans="1:12" s="197" customFormat="1" ht="32.25" customHeight="1" x14ac:dyDescent="0.25">
      <c r="A65" s="198">
        <v>11</v>
      </c>
      <c r="B65" s="199" t="s">
        <v>41</v>
      </c>
      <c r="C65" s="238"/>
      <c r="D65" s="201"/>
      <c r="E65" s="204"/>
      <c r="F65" s="204"/>
      <c r="G65" s="204"/>
      <c r="H65" s="204"/>
      <c r="I65" s="202"/>
      <c r="J65" s="307"/>
      <c r="K65" s="229"/>
    </row>
    <row r="66" spans="1:12" s="64" customFormat="1" x14ac:dyDescent="0.25">
      <c r="A66" s="112"/>
      <c r="B66" s="113" t="s">
        <v>158</v>
      </c>
      <c r="C66" s="116">
        <f>C67</f>
        <v>60946.890000000007</v>
      </c>
      <c r="D66" s="115"/>
      <c r="E66" s="116">
        <v>59560</v>
      </c>
      <c r="F66" s="116">
        <f>F67</f>
        <v>43602.71</v>
      </c>
      <c r="G66" s="116">
        <v>0</v>
      </c>
      <c r="H66" s="111">
        <f>F66/E66*100</f>
        <v>73.20804231027536</v>
      </c>
      <c r="I66" s="26"/>
      <c r="J66" s="306"/>
    </row>
    <row r="67" spans="1:12" s="64" customFormat="1" x14ac:dyDescent="0.25">
      <c r="A67" s="112"/>
      <c r="B67" s="113" t="s">
        <v>159</v>
      </c>
      <c r="C67" s="116">
        <f>C68+C71</f>
        <v>60946.890000000007</v>
      </c>
      <c r="D67" s="115"/>
      <c r="E67" s="116">
        <v>59560</v>
      </c>
      <c r="F67" s="116">
        <f>F68+F71</f>
        <v>43602.71</v>
      </c>
      <c r="G67" s="116">
        <v>0</v>
      </c>
      <c r="H67" s="111">
        <f>F67/E67*100</f>
        <v>73.20804231027536</v>
      </c>
      <c r="I67" s="26"/>
      <c r="J67" s="306"/>
    </row>
    <row r="68" spans="1:12" s="64" customFormat="1" x14ac:dyDescent="0.25">
      <c r="A68" s="125"/>
      <c r="B68" s="118" t="s">
        <v>269</v>
      </c>
      <c r="C68" s="116">
        <f>C69+C70</f>
        <v>54433.770000000004</v>
      </c>
      <c r="D68" s="119"/>
      <c r="E68" s="116"/>
      <c r="F68" s="116">
        <f>F69+F70</f>
        <v>12079.26</v>
      </c>
      <c r="G68" s="116">
        <v>0</v>
      </c>
      <c r="H68" s="111"/>
      <c r="J68" s="306"/>
      <c r="L68" s="35"/>
    </row>
    <row r="69" spans="1:12" s="64" customFormat="1" x14ac:dyDescent="0.25">
      <c r="A69" s="125"/>
      <c r="B69" s="121" t="s">
        <v>165</v>
      </c>
      <c r="C69" s="123">
        <v>53930.080000000002</v>
      </c>
      <c r="D69" s="122"/>
      <c r="E69" s="123"/>
      <c r="F69" s="123">
        <v>12079.26</v>
      </c>
      <c r="G69" s="116">
        <v>0</v>
      </c>
      <c r="H69" s="124"/>
      <c r="J69" s="306"/>
    </row>
    <row r="70" spans="1:12" s="64" customFormat="1" ht="26.25" x14ac:dyDescent="0.25">
      <c r="A70" s="125"/>
      <c r="B70" s="121" t="s">
        <v>167</v>
      </c>
      <c r="C70" s="123">
        <v>503.69</v>
      </c>
      <c r="D70" s="122"/>
      <c r="E70" s="123"/>
      <c r="F70" s="123">
        <v>0</v>
      </c>
      <c r="G70" s="116">
        <v>0</v>
      </c>
      <c r="H70" s="124"/>
      <c r="J70" s="306"/>
    </row>
    <row r="71" spans="1:12" s="64" customFormat="1" x14ac:dyDescent="0.25">
      <c r="A71" s="126"/>
      <c r="B71" s="118" t="s">
        <v>213</v>
      </c>
      <c r="C71" s="116">
        <f>C75+C76+C77</f>
        <v>6513.12</v>
      </c>
      <c r="D71" s="119"/>
      <c r="E71" s="116"/>
      <c r="F71" s="116">
        <f>F72+F73+F74+F75+F76+F77</f>
        <v>31523.449999999997</v>
      </c>
      <c r="G71" s="116">
        <v>0</v>
      </c>
      <c r="H71" s="111"/>
      <c r="J71" s="306"/>
      <c r="K71" s="35"/>
    </row>
    <row r="72" spans="1:12" s="64" customFormat="1" ht="26.25" x14ac:dyDescent="0.25">
      <c r="A72" s="126"/>
      <c r="B72" s="121" t="s">
        <v>334</v>
      </c>
      <c r="C72" s="116"/>
      <c r="D72" s="119"/>
      <c r="E72" s="116"/>
      <c r="F72" s="123">
        <v>60.82</v>
      </c>
      <c r="G72" s="116"/>
      <c r="H72" s="111"/>
      <c r="J72" s="306"/>
      <c r="K72" s="35"/>
    </row>
    <row r="73" spans="1:12" s="64" customFormat="1" ht="26.25" x14ac:dyDescent="0.25">
      <c r="A73" s="126"/>
      <c r="B73" s="121" t="s">
        <v>332</v>
      </c>
      <c r="C73" s="116">
        <v>0</v>
      </c>
      <c r="D73" s="119"/>
      <c r="E73" s="116"/>
      <c r="F73" s="123">
        <v>14563.67</v>
      </c>
      <c r="G73" s="116"/>
      <c r="H73" s="111"/>
      <c r="J73" s="306"/>
      <c r="K73" s="35"/>
    </row>
    <row r="74" spans="1:12" s="64" customFormat="1" x14ac:dyDescent="0.25">
      <c r="A74" s="126"/>
      <c r="B74" s="121" t="s">
        <v>333</v>
      </c>
      <c r="C74" s="116"/>
      <c r="D74" s="119"/>
      <c r="E74" s="116"/>
      <c r="F74" s="123">
        <v>324.45999999999998</v>
      </c>
      <c r="G74" s="116"/>
      <c r="H74" s="111"/>
      <c r="J74" s="306"/>
      <c r="K74" s="35"/>
    </row>
    <row r="75" spans="1:12" s="64" customFormat="1" ht="26.25" x14ac:dyDescent="0.25">
      <c r="A75" s="125"/>
      <c r="B75" s="121" t="s">
        <v>176</v>
      </c>
      <c r="C75" s="123">
        <v>2700</v>
      </c>
      <c r="D75" s="122"/>
      <c r="E75" s="123"/>
      <c r="F75" s="123">
        <v>1426.38</v>
      </c>
      <c r="G75" s="116">
        <v>0</v>
      </c>
      <c r="H75" s="124"/>
      <c r="J75" s="306"/>
    </row>
    <row r="76" spans="1:12" s="64" customFormat="1" x14ac:dyDescent="0.25">
      <c r="A76" s="125"/>
      <c r="B76" s="121" t="s">
        <v>177</v>
      </c>
      <c r="C76" s="154">
        <v>398.12</v>
      </c>
      <c r="D76" s="122"/>
      <c r="E76" s="123"/>
      <c r="F76" s="154">
        <v>398.12</v>
      </c>
      <c r="G76" s="116">
        <v>0</v>
      </c>
      <c r="H76" s="124"/>
      <c r="J76" s="306"/>
    </row>
    <row r="77" spans="1:12" s="64" customFormat="1" ht="15.75" thickBot="1" x14ac:dyDescent="0.3">
      <c r="A77" s="125"/>
      <c r="B77" s="121" t="s">
        <v>178</v>
      </c>
      <c r="C77" s="123">
        <v>3415</v>
      </c>
      <c r="D77" s="122"/>
      <c r="E77" s="123"/>
      <c r="F77" s="123">
        <v>14750</v>
      </c>
      <c r="G77" s="116">
        <v>0</v>
      </c>
      <c r="H77" s="111"/>
      <c r="J77" s="306"/>
    </row>
    <row r="78" spans="1:12" s="64" customFormat="1" ht="42.75" customHeight="1" thickBot="1" x14ac:dyDescent="0.3">
      <c r="A78" s="176" t="s">
        <v>336</v>
      </c>
      <c r="B78" s="177" t="s">
        <v>337</v>
      </c>
      <c r="C78" s="237"/>
      <c r="D78" s="178"/>
      <c r="E78" s="179"/>
      <c r="F78" s="179"/>
      <c r="G78" s="272"/>
      <c r="H78" s="180"/>
      <c r="J78" s="306"/>
      <c r="K78" s="35"/>
    </row>
    <row r="79" spans="1:12" s="197" customFormat="1" ht="32.25" customHeight="1" x14ac:dyDescent="0.25">
      <c r="A79" s="198">
        <v>11</v>
      </c>
      <c r="B79" s="199" t="s">
        <v>41</v>
      </c>
      <c r="C79" s="238"/>
      <c r="D79" s="201"/>
      <c r="E79" s="204"/>
      <c r="F79" s="204"/>
      <c r="G79" s="204"/>
      <c r="H79" s="204"/>
      <c r="I79" s="202"/>
      <c r="J79" s="307"/>
      <c r="K79" s="229"/>
    </row>
    <row r="80" spans="1:12" s="64" customFormat="1" ht="26.25" x14ac:dyDescent="0.25">
      <c r="A80" s="112"/>
      <c r="B80" s="113" t="s">
        <v>271</v>
      </c>
      <c r="C80" s="116">
        <v>0</v>
      </c>
      <c r="D80" s="115">
        <v>10617.83</v>
      </c>
      <c r="E80" s="116">
        <v>0</v>
      </c>
      <c r="F80" s="116">
        <v>48647.91</v>
      </c>
      <c r="G80" s="116">
        <v>0</v>
      </c>
      <c r="H80" s="111">
        <v>224.3785652173913</v>
      </c>
      <c r="I80" s="26"/>
      <c r="J80" s="306"/>
    </row>
    <row r="81" spans="1:12" s="64" customFormat="1" ht="39" x14ac:dyDescent="0.25">
      <c r="A81" s="112"/>
      <c r="B81" s="113" t="s">
        <v>272</v>
      </c>
      <c r="C81" s="116">
        <v>0</v>
      </c>
      <c r="D81" s="115">
        <v>10617.83</v>
      </c>
      <c r="E81" s="116">
        <v>0</v>
      </c>
      <c r="F81" s="116">
        <v>48647.91</v>
      </c>
      <c r="G81" s="116">
        <v>0</v>
      </c>
      <c r="H81" s="111">
        <v>40.578565217391308</v>
      </c>
      <c r="I81" s="26"/>
      <c r="J81" s="306"/>
    </row>
    <row r="82" spans="1:12" s="64" customFormat="1" x14ac:dyDescent="0.25">
      <c r="A82" s="125"/>
      <c r="B82" s="118" t="s">
        <v>273</v>
      </c>
      <c r="C82" s="116">
        <v>0</v>
      </c>
      <c r="D82" s="119"/>
      <c r="E82" s="116"/>
      <c r="F82" s="116">
        <v>48647.91</v>
      </c>
      <c r="G82" s="116">
        <v>0</v>
      </c>
      <c r="H82" s="111"/>
      <c r="J82" s="306"/>
      <c r="L82" s="35"/>
    </row>
    <row r="83" spans="1:12" s="64" customFormat="1" ht="27" thickBot="1" x14ac:dyDescent="0.3">
      <c r="A83" s="125"/>
      <c r="B83" s="121" t="s">
        <v>338</v>
      </c>
      <c r="C83" s="123">
        <v>0</v>
      </c>
      <c r="D83" s="122"/>
      <c r="E83" s="123"/>
      <c r="F83" s="123">
        <v>48647.91</v>
      </c>
      <c r="G83" s="116">
        <v>0</v>
      </c>
      <c r="H83" s="124"/>
      <c r="J83" s="306"/>
    </row>
    <row r="84" spans="1:12" ht="39.75" thickBot="1" x14ac:dyDescent="0.3">
      <c r="A84" s="176" t="s">
        <v>191</v>
      </c>
      <c r="B84" s="177" t="s">
        <v>192</v>
      </c>
      <c r="C84" s="237"/>
      <c r="D84" s="178"/>
      <c r="E84" s="179"/>
      <c r="F84" s="179"/>
      <c r="G84" s="272"/>
      <c r="H84" s="180"/>
    </row>
    <row r="85" spans="1:12" s="197" customFormat="1" ht="15" customHeight="1" x14ac:dyDescent="0.25">
      <c r="A85" s="203">
        <v>57</v>
      </c>
      <c r="B85" s="199" t="s">
        <v>48</v>
      </c>
      <c r="C85" s="238"/>
      <c r="D85" s="201"/>
      <c r="E85" s="204"/>
      <c r="F85" s="204"/>
      <c r="G85" s="204"/>
      <c r="H85" s="204"/>
      <c r="J85" s="307"/>
      <c r="K85" s="229"/>
    </row>
    <row r="86" spans="1:12" x14ac:dyDescent="0.25">
      <c r="A86" s="120"/>
      <c r="B86" s="114" t="s">
        <v>158</v>
      </c>
      <c r="C86" s="116">
        <f>C87+C94</f>
        <v>2409498.64</v>
      </c>
      <c r="D86" s="119"/>
      <c r="E86" s="116">
        <f>E87+E94</f>
        <v>2725189.78</v>
      </c>
      <c r="F86" s="116">
        <f>F87+F94+F98</f>
        <v>2756965.34</v>
      </c>
      <c r="G86" s="116">
        <f>F86/C86*100</f>
        <v>114.42070537960542</v>
      </c>
      <c r="H86" s="111">
        <f>F86/E86*100</f>
        <v>101.16599439177408</v>
      </c>
    </row>
    <row r="87" spans="1:12" x14ac:dyDescent="0.25">
      <c r="A87" s="125"/>
      <c r="B87" s="114" t="s">
        <v>193</v>
      </c>
      <c r="C87" s="116">
        <f>3345.3+2358237.66</f>
        <v>2361582.96</v>
      </c>
      <c r="D87" s="119"/>
      <c r="E87" s="116">
        <f>2244292.29+90390+370308.23-E322</f>
        <v>2671673.38</v>
      </c>
      <c r="F87" s="116">
        <f>F88+F90+F92</f>
        <v>2703655.63</v>
      </c>
      <c r="G87" s="116">
        <f t="shared" ref="G87:G99" si="2">F87/C87*100</f>
        <v>114.48488898310818</v>
      </c>
      <c r="H87" s="111">
        <f>F87/E87*100</f>
        <v>101.19708682353978</v>
      </c>
    </row>
    <row r="88" spans="1:12" x14ac:dyDescent="0.25">
      <c r="A88" s="125"/>
      <c r="B88" s="118" t="s">
        <v>194</v>
      </c>
      <c r="C88" s="116">
        <f>3345.3+1966323.73</f>
        <v>1969669.03</v>
      </c>
      <c r="D88" s="119"/>
      <c r="E88" s="116"/>
      <c r="F88" s="116">
        <v>2257106.2200000002</v>
      </c>
      <c r="G88" s="116">
        <f t="shared" si="2"/>
        <v>114.59317203154684</v>
      </c>
      <c r="H88" s="111"/>
    </row>
    <row r="89" spans="1:12" x14ac:dyDescent="0.25">
      <c r="A89" s="125"/>
      <c r="B89" s="121" t="s">
        <v>195</v>
      </c>
      <c r="C89" s="123">
        <f>3345.3+1966323.73</f>
        <v>1969669.03</v>
      </c>
      <c r="D89" s="119"/>
      <c r="E89" s="116"/>
      <c r="F89" s="123">
        <v>2257106.2200000002</v>
      </c>
      <c r="G89" s="116">
        <f t="shared" si="2"/>
        <v>114.59317203154684</v>
      </c>
      <c r="H89" s="111"/>
    </row>
    <row r="90" spans="1:12" ht="26.25" x14ac:dyDescent="0.25">
      <c r="A90" s="128"/>
      <c r="B90" s="118" t="s">
        <v>196</v>
      </c>
      <c r="C90" s="116">
        <v>74372.89</v>
      </c>
      <c r="D90" s="119"/>
      <c r="E90" s="116"/>
      <c r="F90" s="116">
        <v>79044.13</v>
      </c>
      <c r="G90" s="116">
        <f t="shared" si="2"/>
        <v>106.28083700929196</v>
      </c>
      <c r="H90" s="111"/>
    </row>
    <row r="91" spans="1:12" ht="26.25" x14ac:dyDescent="0.25">
      <c r="A91" s="128"/>
      <c r="B91" s="121" t="s">
        <v>197</v>
      </c>
      <c r="C91" s="123">
        <v>74372.89</v>
      </c>
      <c r="D91" s="119"/>
      <c r="E91" s="116"/>
      <c r="F91" s="123">
        <v>79044.13</v>
      </c>
      <c r="G91" s="116">
        <f t="shared" si="2"/>
        <v>106.28083700929196</v>
      </c>
      <c r="H91" s="111"/>
    </row>
    <row r="92" spans="1:12" ht="26.25" x14ac:dyDescent="0.25">
      <c r="A92" s="128"/>
      <c r="B92" s="118" t="s">
        <v>198</v>
      </c>
      <c r="C92" s="116">
        <v>317541.03999999998</v>
      </c>
      <c r="D92" s="119"/>
      <c r="E92" s="116"/>
      <c r="F92" s="116">
        <v>367505.28</v>
      </c>
      <c r="G92" s="116">
        <f t="shared" si="2"/>
        <v>115.73473463461606</v>
      </c>
      <c r="H92" s="111"/>
    </row>
    <row r="93" spans="1:12" ht="26.25" x14ac:dyDescent="0.25">
      <c r="A93" s="128"/>
      <c r="B93" s="121" t="s">
        <v>199</v>
      </c>
      <c r="C93" s="123">
        <v>317541.03999999998</v>
      </c>
      <c r="D93" s="119"/>
      <c r="E93" s="116"/>
      <c r="F93" s="123">
        <v>367505.28</v>
      </c>
      <c r="G93" s="116">
        <f t="shared" si="2"/>
        <v>115.73473463461606</v>
      </c>
      <c r="H93" s="111"/>
    </row>
    <row r="94" spans="1:12" x14ac:dyDescent="0.25">
      <c r="A94" s="128"/>
      <c r="B94" s="118" t="s">
        <v>200</v>
      </c>
      <c r="C94" s="116">
        <f>C95+C98</f>
        <v>47915.68</v>
      </c>
      <c r="D94" s="119"/>
      <c r="E94" s="116">
        <f>7488+520+48390-E285-E329</f>
        <v>53516.4</v>
      </c>
      <c r="F94" s="116">
        <v>45821.71</v>
      </c>
      <c r="G94" s="116">
        <f>F94/C94*100</f>
        <v>95.629885665819629</v>
      </c>
      <c r="H94" s="111">
        <f>F94/E94*100</f>
        <v>85.62180938927132</v>
      </c>
    </row>
    <row r="95" spans="1:12" ht="26.25" x14ac:dyDescent="0.25">
      <c r="A95" s="128"/>
      <c r="B95" s="118" t="s">
        <v>201</v>
      </c>
      <c r="C95" s="116">
        <f>C96+C97</f>
        <v>43498.400000000001</v>
      </c>
      <c r="D95" s="119"/>
      <c r="E95" s="116"/>
      <c r="F95" s="116">
        <v>45821.71</v>
      </c>
      <c r="G95" s="116">
        <f t="shared" si="2"/>
        <v>105.34113898442241</v>
      </c>
      <c r="H95" s="111"/>
    </row>
    <row r="96" spans="1:12" x14ac:dyDescent="0.25">
      <c r="A96" s="128"/>
      <c r="B96" s="121" t="s">
        <v>160</v>
      </c>
      <c r="C96" s="129">
        <f>40+435.66</f>
        <v>475.66</v>
      </c>
      <c r="D96" s="119"/>
      <c r="E96" s="116"/>
      <c r="F96" s="129">
        <v>0</v>
      </c>
      <c r="G96" s="116">
        <f t="shared" si="2"/>
        <v>0</v>
      </c>
      <c r="H96" s="111"/>
    </row>
    <row r="97" spans="1:11" s="64" customFormat="1" x14ac:dyDescent="0.25">
      <c r="A97" s="128"/>
      <c r="B97" s="121" t="s">
        <v>202</v>
      </c>
      <c r="C97" s="129">
        <f>202.4+42820.34</f>
        <v>43022.74</v>
      </c>
      <c r="D97" s="119"/>
      <c r="E97" s="116"/>
      <c r="F97" s="129">
        <v>45821.71</v>
      </c>
      <c r="G97" s="116">
        <f t="shared" si="2"/>
        <v>106.50579205322582</v>
      </c>
      <c r="H97" s="111"/>
      <c r="J97" s="306"/>
    </row>
    <row r="98" spans="1:11" s="64" customFormat="1" x14ac:dyDescent="0.25">
      <c r="A98" s="128"/>
      <c r="B98" s="118" t="s">
        <v>292</v>
      </c>
      <c r="C98" s="116">
        <v>4417.28</v>
      </c>
      <c r="D98" s="119"/>
      <c r="E98" s="116"/>
      <c r="F98" s="116">
        <v>7488</v>
      </c>
      <c r="G98" s="116">
        <f t="shared" si="2"/>
        <v>169.51608229498697</v>
      </c>
      <c r="H98" s="111"/>
      <c r="J98" s="306"/>
    </row>
    <row r="99" spans="1:11" s="64" customFormat="1" ht="15.75" thickBot="1" x14ac:dyDescent="0.3">
      <c r="A99" s="128"/>
      <c r="B99" s="121" t="s">
        <v>263</v>
      </c>
      <c r="C99" s="116">
        <v>4417.28</v>
      </c>
      <c r="D99" s="119"/>
      <c r="E99" s="116"/>
      <c r="F99" s="116">
        <v>7488</v>
      </c>
      <c r="G99" s="116">
        <f t="shared" si="2"/>
        <v>169.51608229498697</v>
      </c>
      <c r="H99" s="111"/>
      <c r="J99" s="306"/>
    </row>
    <row r="100" spans="1:11" ht="41.25" customHeight="1" thickBot="1" x14ac:dyDescent="0.3">
      <c r="A100" s="176" t="s">
        <v>58</v>
      </c>
      <c r="B100" s="177" t="s">
        <v>203</v>
      </c>
      <c r="C100" s="237"/>
      <c r="D100" s="178"/>
      <c r="E100" s="179"/>
      <c r="F100" s="179"/>
      <c r="G100" s="272"/>
      <c r="H100" s="180"/>
      <c r="K100" s="35"/>
    </row>
    <row r="101" spans="1:11" s="197" customFormat="1" x14ac:dyDescent="0.25">
      <c r="A101" s="203">
        <v>31</v>
      </c>
      <c r="B101" s="199" t="s">
        <v>51</v>
      </c>
      <c r="C101" s="238"/>
      <c r="D101" s="201"/>
      <c r="E101" s="204"/>
      <c r="F101" s="204"/>
      <c r="G101" s="204"/>
      <c r="H101" s="204"/>
      <c r="J101" s="307"/>
    </row>
    <row r="102" spans="1:11" x14ac:dyDescent="0.25">
      <c r="A102" s="125"/>
      <c r="B102" s="113" t="s">
        <v>158</v>
      </c>
      <c r="C102" s="116">
        <f>C110+C136</f>
        <v>7096.04</v>
      </c>
      <c r="D102" s="119"/>
      <c r="E102" s="116">
        <v>6923</v>
      </c>
      <c r="F102" s="116">
        <f>F103+F110+F133+F136</f>
        <v>11736.64</v>
      </c>
      <c r="G102" s="204">
        <f>F102/C102*100</f>
        <v>165.3970383481491</v>
      </c>
      <c r="H102" s="111">
        <f>F102/E102*100</f>
        <v>169.5311281236458</v>
      </c>
    </row>
    <row r="103" spans="1:11" x14ac:dyDescent="0.25">
      <c r="A103" s="125"/>
      <c r="B103" s="113" t="s">
        <v>204</v>
      </c>
      <c r="C103" s="116">
        <v>0</v>
      </c>
      <c r="D103" s="119"/>
      <c r="E103" s="116">
        <v>0</v>
      </c>
      <c r="F103" s="116">
        <v>565.87</v>
      </c>
      <c r="G103" s="204">
        <v>0</v>
      </c>
      <c r="H103" s="111">
        <v>0</v>
      </c>
    </row>
    <row r="104" spans="1:11" x14ac:dyDescent="0.25">
      <c r="A104" s="125"/>
      <c r="B104" s="118" t="s">
        <v>194</v>
      </c>
      <c r="C104" s="116">
        <v>0</v>
      </c>
      <c r="D104" s="119"/>
      <c r="E104" s="116"/>
      <c r="F104" s="116">
        <v>565.87</v>
      </c>
      <c r="G104" s="204">
        <v>0</v>
      </c>
      <c r="H104" s="111"/>
    </row>
    <row r="105" spans="1:11" x14ac:dyDescent="0.25">
      <c r="A105" s="125"/>
      <c r="B105" s="121" t="s">
        <v>195</v>
      </c>
      <c r="C105" s="123">
        <v>0</v>
      </c>
      <c r="D105" s="119"/>
      <c r="E105" s="116"/>
      <c r="F105" s="123">
        <v>565.87</v>
      </c>
      <c r="G105" s="204">
        <v>0</v>
      </c>
      <c r="H105" s="111"/>
    </row>
    <row r="106" spans="1:11" ht="26.25" x14ac:dyDescent="0.25">
      <c r="A106" s="128"/>
      <c r="B106" s="118" t="s">
        <v>196</v>
      </c>
      <c r="C106" s="116">
        <v>0</v>
      </c>
      <c r="D106" s="119"/>
      <c r="E106" s="116"/>
      <c r="F106" s="116">
        <v>0</v>
      </c>
      <c r="G106" s="204">
        <v>0</v>
      </c>
      <c r="H106" s="111"/>
    </row>
    <row r="107" spans="1:11" ht="26.25" x14ac:dyDescent="0.25">
      <c r="A107" s="128"/>
      <c r="B107" s="121" t="s">
        <v>197</v>
      </c>
      <c r="C107" s="123">
        <v>0</v>
      </c>
      <c r="D107" s="119"/>
      <c r="E107" s="116"/>
      <c r="F107" s="123">
        <v>0</v>
      </c>
      <c r="G107" s="204">
        <v>0</v>
      </c>
      <c r="H107" s="111"/>
    </row>
    <row r="108" spans="1:11" ht="26.25" x14ac:dyDescent="0.25">
      <c r="A108" s="128"/>
      <c r="B108" s="130" t="s">
        <v>198</v>
      </c>
      <c r="C108" s="132">
        <v>0</v>
      </c>
      <c r="D108" s="131"/>
      <c r="E108" s="116"/>
      <c r="F108" s="132">
        <v>0</v>
      </c>
      <c r="G108" s="204">
        <v>0</v>
      </c>
      <c r="H108" s="111"/>
    </row>
    <row r="109" spans="1:11" ht="26.25" x14ac:dyDescent="0.25">
      <c r="A109" s="134"/>
      <c r="B109" s="135" t="s">
        <v>199</v>
      </c>
      <c r="C109" s="123">
        <v>0</v>
      </c>
      <c r="D109" s="213"/>
      <c r="E109" s="116"/>
      <c r="F109" s="123">
        <v>0</v>
      </c>
      <c r="G109" s="204">
        <v>0</v>
      </c>
      <c r="H109" s="111"/>
    </row>
    <row r="110" spans="1:11" x14ac:dyDescent="0.25">
      <c r="A110" s="136"/>
      <c r="B110" s="137" t="s">
        <v>275</v>
      </c>
      <c r="C110" s="116">
        <f>C114+C121+C128</f>
        <v>6989.34</v>
      </c>
      <c r="D110" s="213"/>
      <c r="E110" s="116">
        <v>6923</v>
      </c>
      <c r="F110" s="116">
        <f>F111+F114+F121+F128</f>
        <v>11170.769999999999</v>
      </c>
      <c r="G110" s="204">
        <f t="shared" ref="G110:G166" si="3">F110/C110*100</f>
        <v>159.82582046373474</v>
      </c>
      <c r="H110" s="111">
        <f>F110/E110*100</f>
        <v>161.35735952621695</v>
      </c>
    </row>
    <row r="111" spans="1:11" ht="26.25" x14ac:dyDescent="0.25">
      <c r="A111" s="125"/>
      <c r="B111" s="138" t="s">
        <v>205</v>
      </c>
      <c r="C111" s="139">
        <v>0</v>
      </c>
      <c r="D111" s="115"/>
      <c r="E111" s="116"/>
      <c r="F111" s="139">
        <f>F112+F113</f>
        <v>175.77</v>
      </c>
      <c r="G111" s="204">
        <v>0</v>
      </c>
      <c r="H111" s="111"/>
    </row>
    <row r="112" spans="1:11" s="64" customFormat="1" x14ac:dyDescent="0.25">
      <c r="A112" s="125"/>
      <c r="B112" s="185" t="s">
        <v>237</v>
      </c>
      <c r="C112" s="196">
        <v>0</v>
      </c>
      <c r="D112" s="115"/>
      <c r="E112" s="116"/>
      <c r="F112" s="196">
        <v>159.9</v>
      </c>
      <c r="G112" s="204">
        <v>0</v>
      </c>
      <c r="H112" s="111"/>
      <c r="J112" s="306"/>
    </row>
    <row r="113" spans="1:8" ht="26.25" x14ac:dyDescent="0.25">
      <c r="A113" s="125"/>
      <c r="B113" s="121" t="s">
        <v>206</v>
      </c>
      <c r="C113" s="123">
        <v>0</v>
      </c>
      <c r="D113" s="122"/>
      <c r="E113" s="123"/>
      <c r="F113" s="123">
        <v>15.87</v>
      </c>
      <c r="G113" s="204">
        <v>0</v>
      </c>
      <c r="H113" s="111"/>
    </row>
    <row r="114" spans="1:8" ht="26.25" x14ac:dyDescent="0.25">
      <c r="A114" s="125"/>
      <c r="B114" s="118" t="s">
        <v>207</v>
      </c>
      <c r="C114" s="116">
        <f>C115+C118+C119</f>
        <v>5058.2</v>
      </c>
      <c r="D114" s="119"/>
      <c r="E114" s="116"/>
      <c r="F114" s="116">
        <f>F115+F116+F117+F118+F119+F120</f>
        <v>4011.8699999999994</v>
      </c>
      <c r="G114" s="204">
        <f t="shared" si="3"/>
        <v>79.314182910916912</v>
      </c>
      <c r="H114" s="111"/>
    </row>
    <row r="115" spans="1:8" x14ac:dyDescent="0.25">
      <c r="A115" s="125"/>
      <c r="B115" s="121" t="s">
        <v>164</v>
      </c>
      <c r="C115" s="123">
        <v>2011.51</v>
      </c>
      <c r="D115" s="122"/>
      <c r="E115" s="123"/>
      <c r="F115" s="123">
        <v>2691.2</v>
      </c>
      <c r="G115" s="204">
        <f t="shared" si="3"/>
        <v>133.79003832941422</v>
      </c>
      <c r="H115" s="111"/>
    </row>
    <row r="116" spans="1:8" x14ac:dyDescent="0.25">
      <c r="A116" s="125"/>
      <c r="B116" s="121" t="s">
        <v>208</v>
      </c>
      <c r="C116" s="123">
        <v>0</v>
      </c>
      <c r="D116" s="122"/>
      <c r="E116" s="123"/>
      <c r="F116" s="123">
        <f>3+67.66</f>
        <v>70.66</v>
      </c>
      <c r="G116" s="204">
        <v>0</v>
      </c>
      <c r="H116" s="111"/>
    </row>
    <row r="117" spans="1:8" x14ac:dyDescent="0.25">
      <c r="A117" s="125"/>
      <c r="B117" s="121" t="s">
        <v>209</v>
      </c>
      <c r="C117" s="123"/>
      <c r="D117" s="122"/>
      <c r="E117" s="123"/>
      <c r="F117" s="123">
        <v>0</v>
      </c>
      <c r="G117" s="204">
        <v>0</v>
      </c>
      <c r="H117" s="111"/>
    </row>
    <row r="118" spans="1:8" ht="26.25" x14ac:dyDescent="0.25">
      <c r="A118" s="125"/>
      <c r="B118" s="121" t="s">
        <v>210</v>
      </c>
      <c r="C118" s="123">
        <v>2494.77</v>
      </c>
      <c r="D118" s="122"/>
      <c r="E118" s="123"/>
      <c r="F118" s="123">
        <v>159.41</v>
      </c>
      <c r="G118" s="204">
        <f t="shared" si="3"/>
        <v>6.3897673933869648</v>
      </c>
      <c r="H118" s="111"/>
    </row>
    <row r="119" spans="1:8" x14ac:dyDescent="0.25">
      <c r="A119" s="125"/>
      <c r="B119" s="121" t="s">
        <v>211</v>
      </c>
      <c r="C119" s="123">
        <v>551.91999999999996</v>
      </c>
      <c r="D119" s="122"/>
      <c r="E119" s="123"/>
      <c r="F119" s="123">
        <v>0</v>
      </c>
      <c r="G119" s="204">
        <f t="shared" si="3"/>
        <v>0</v>
      </c>
      <c r="H119" s="111"/>
    </row>
    <row r="120" spans="1:8" x14ac:dyDescent="0.25">
      <c r="A120" s="125"/>
      <c r="B120" s="121" t="s">
        <v>212</v>
      </c>
      <c r="C120" s="123">
        <v>0</v>
      </c>
      <c r="D120" s="122"/>
      <c r="E120" s="123"/>
      <c r="F120" s="123">
        <v>1090.5999999999999</v>
      </c>
      <c r="G120" s="204">
        <v>0</v>
      </c>
      <c r="H120" s="111"/>
    </row>
    <row r="121" spans="1:8" x14ac:dyDescent="0.25">
      <c r="A121" s="125"/>
      <c r="B121" s="118" t="s">
        <v>213</v>
      </c>
      <c r="C121" s="116">
        <f>C122+C127</f>
        <v>859.0200000000001</v>
      </c>
      <c r="D121" s="119"/>
      <c r="E121" s="116"/>
      <c r="F121" s="116">
        <f>F122+F123+F124+F125+F126+F127</f>
        <v>4298.37</v>
      </c>
      <c r="G121" s="204">
        <f t="shared" si="3"/>
        <v>500.38066634071379</v>
      </c>
      <c r="H121" s="111"/>
    </row>
    <row r="122" spans="1:8" ht="26.25" x14ac:dyDescent="0.25">
      <c r="A122" s="125"/>
      <c r="B122" s="121" t="s">
        <v>214</v>
      </c>
      <c r="C122" s="123">
        <f>3761.5-300-3383.6</f>
        <v>77.900000000000091</v>
      </c>
      <c r="D122" s="122"/>
      <c r="E122" s="123"/>
      <c r="F122" s="123">
        <v>261.5</v>
      </c>
      <c r="G122" s="204">
        <f t="shared" si="3"/>
        <v>335.68677792041035</v>
      </c>
      <c r="H122" s="111"/>
    </row>
    <row r="123" spans="1:8" ht="26.25" x14ac:dyDescent="0.25">
      <c r="A123" s="125"/>
      <c r="B123" s="121" t="s">
        <v>215</v>
      </c>
      <c r="C123" s="123">
        <v>0</v>
      </c>
      <c r="D123" s="122"/>
      <c r="E123" s="123"/>
      <c r="F123" s="123">
        <f>6783.5-3419</f>
        <v>3364.5</v>
      </c>
      <c r="G123" s="204">
        <v>0</v>
      </c>
      <c r="H123" s="111"/>
    </row>
    <row r="124" spans="1:8" x14ac:dyDescent="0.25">
      <c r="A124" s="125"/>
      <c r="B124" s="121" t="s">
        <v>173</v>
      </c>
      <c r="C124" s="123">
        <v>0</v>
      </c>
      <c r="D124" s="122"/>
      <c r="E124" s="123"/>
      <c r="F124" s="123">
        <v>34.15</v>
      </c>
      <c r="G124" s="204">
        <v>0</v>
      </c>
      <c r="H124" s="111"/>
    </row>
    <row r="125" spans="1:8" ht="26.25" x14ac:dyDescent="0.25">
      <c r="A125" s="125"/>
      <c r="B125" s="121" t="s">
        <v>176</v>
      </c>
      <c r="C125" s="123">
        <v>0</v>
      </c>
      <c r="D125" s="122"/>
      <c r="E125" s="123"/>
      <c r="F125" s="123">
        <v>543.47</v>
      </c>
      <c r="G125" s="204">
        <v>0</v>
      </c>
      <c r="H125" s="111"/>
    </row>
    <row r="126" spans="1:8" x14ac:dyDescent="0.25">
      <c r="A126" s="125"/>
      <c r="B126" s="121" t="s">
        <v>177</v>
      </c>
      <c r="C126" s="123">
        <v>0</v>
      </c>
      <c r="D126" s="122"/>
      <c r="E126" s="123"/>
      <c r="F126" s="123">
        <v>0</v>
      </c>
      <c r="G126" s="204">
        <v>0</v>
      </c>
      <c r="H126" s="111"/>
    </row>
    <row r="127" spans="1:8" x14ac:dyDescent="0.25">
      <c r="A127" s="125"/>
      <c r="B127" s="121" t="s">
        <v>178</v>
      </c>
      <c r="C127" s="123">
        <v>781.12</v>
      </c>
      <c r="D127" s="122"/>
      <c r="E127" s="123"/>
      <c r="F127" s="123">
        <v>94.75</v>
      </c>
      <c r="G127" s="204">
        <f t="shared" si="3"/>
        <v>12.130018435067596</v>
      </c>
      <c r="H127" s="111"/>
    </row>
    <row r="128" spans="1:8" ht="26.25" x14ac:dyDescent="0.25">
      <c r="A128" s="125"/>
      <c r="B128" s="118" t="s">
        <v>216</v>
      </c>
      <c r="C128" s="116">
        <f>C129+C130+C131+C132</f>
        <v>1072.1199999999999</v>
      </c>
      <c r="D128" s="119"/>
      <c r="E128" s="116"/>
      <c r="F128" s="116">
        <v>2684.76</v>
      </c>
      <c r="G128" s="204">
        <f t="shared" si="3"/>
        <v>250.41599820915573</v>
      </c>
      <c r="H128" s="111"/>
    </row>
    <row r="129" spans="1:10" s="64" customFormat="1" ht="26.25" customHeight="1" x14ac:dyDescent="0.25">
      <c r="A129" s="125"/>
      <c r="B129" s="121" t="s">
        <v>320</v>
      </c>
      <c r="C129" s="123">
        <v>161.27000000000001</v>
      </c>
      <c r="D129" s="119"/>
      <c r="E129" s="116"/>
      <c r="F129" s="123">
        <v>161.27000000000001</v>
      </c>
      <c r="G129" s="204">
        <f t="shared" si="3"/>
        <v>100</v>
      </c>
      <c r="H129" s="111"/>
      <c r="J129" s="306"/>
    </row>
    <row r="130" spans="1:10" x14ac:dyDescent="0.25">
      <c r="A130" s="125"/>
      <c r="B130" s="121" t="s">
        <v>217</v>
      </c>
      <c r="C130" s="123">
        <v>0</v>
      </c>
      <c r="D130" s="122"/>
      <c r="E130" s="123"/>
      <c r="F130" s="123">
        <v>2513.1999999999998</v>
      </c>
      <c r="G130" s="204">
        <v>0</v>
      </c>
      <c r="H130" s="111"/>
    </row>
    <row r="131" spans="1:10" s="64" customFormat="1" x14ac:dyDescent="0.25">
      <c r="A131" s="125"/>
      <c r="B131" s="121" t="s">
        <v>263</v>
      </c>
      <c r="C131" s="123">
        <v>212.35</v>
      </c>
      <c r="D131" s="122"/>
      <c r="E131" s="123"/>
      <c r="F131" s="123">
        <v>0</v>
      </c>
      <c r="G131" s="204">
        <f t="shared" si="3"/>
        <v>0</v>
      </c>
      <c r="H131" s="111"/>
      <c r="J131" s="306"/>
    </row>
    <row r="132" spans="1:10" ht="26.25" x14ac:dyDescent="0.25">
      <c r="A132" s="125"/>
      <c r="B132" s="121" t="s">
        <v>218</v>
      </c>
      <c r="C132" s="123">
        <v>698.5</v>
      </c>
      <c r="D132" s="122"/>
      <c r="E132" s="123"/>
      <c r="F132" s="123">
        <v>10.29</v>
      </c>
      <c r="G132" s="204">
        <f t="shared" si="3"/>
        <v>1.4731567644953469</v>
      </c>
      <c r="H132" s="111"/>
    </row>
    <row r="133" spans="1:10" ht="26.25" x14ac:dyDescent="0.25">
      <c r="A133" s="125"/>
      <c r="B133" s="118" t="s">
        <v>219</v>
      </c>
      <c r="C133" s="116">
        <v>0</v>
      </c>
      <c r="D133" s="119"/>
      <c r="E133" s="116"/>
      <c r="F133" s="116">
        <v>0</v>
      </c>
      <c r="G133" s="204">
        <v>0</v>
      </c>
      <c r="H133" s="111">
        <v>0</v>
      </c>
    </row>
    <row r="134" spans="1:10" s="64" customFormat="1" ht="26.25" x14ac:dyDescent="0.25">
      <c r="A134" s="125"/>
      <c r="B134" s="121" t="s">
        <v>185</v>
      </c>
      <c r="C134" s="123">
        <v>0</v>
      </c>
      <c r="D134" s="119"/>
      <c r="E134" s="116"/>
      <c r="F134" s="116">
        <v>0</v>
      </c>
      <c r="G134" s="204">
        <v>0</v>
      </c>
      <c r="H134" s="111"/>
      <c r="J134" s="306"/>
    </row>
    <row r="135" spans="1:10" x14ac:dyDescent="0.25">
      <c r="A135" s="125"/>
      <c r="B135" s="121" t="s">
        <v>220</v>
      </c>
      <c r="C135" s="123">
        <v>0</v>
      </c>
      <c r="D135" s="122"/>
      <c r="E135" s="123"/>
      <c r="F135" s="116">
        <v>0</v>
      </c>
      <c r="G135" s="204">
        <v>0</v>
      </c>
      <c r="H135" s="111"/>
    </row>
    <row r="136" spans="1:10" ht="26.25" x14ac:dyDescent="0.25">
      <c r="A136" s="125"/>
      <c r="B136" s="118" t="s">
        <v>221</v>
      </c>
      <c r="C136" s="116">
        <v>106.7</v>
      </c>
      <c r="D136" s="119"/>
      <c r="E136" s="116"/>
      <c r="F136" s="116">
        <v>0</v>
      </c>
      <c r="G136" s="204">
        <f t="shared" si="3"/>
        <v>0</v>
      </c>
      <c r="H136" s="111">
        <v>0</v>
      </c>
    </row>
    <row r="137" spans="1:10" ht="26.25" x14ac:dyDescent="0.25">
      <c r="A137" s="126"/>
      <c r="B137" s="121" t="s">
        <v>222</v>
      </c>
      <c r="C137" s="123">
        <v>106.7</v>
      </c>
      <c r="D137" s="119"/>
      <c r="E137" s="116"/>
      <c r="F137" s="116">
        <v>0</v>
      </c>
      <c r="G137" s="204">
        <f t="shared" si="3"/>
        <v>0</v>
      </c>
      <c r="H137" s="111"/>
    </row>
    <row r="138" spans="1:10" s="197" customFormat="1" x14ac:dyDescent="0.25">
      <c r="A138" s="205">
        <v>41</v>
      </c>
      <c r="B138" s="200" t="s">
        <v>53</v>
      </c>
      <c r="C138" s="116"/>
      <c r="D138" s="119"/>
      <c r="E138" s="116">
        <v>0</v>
      </c>
      <c r="F138" s="116">
        <v>0</v>
      </c>
      <c r="G138" s="204">
        <v>0</v>
      </c>
      <c r="H138" s="111"/>
      <c r="J138" s="307"/>
    </row>
    <row r="139" spans="1:10" x14ac:dyDescent="0.25">
      <c r="A139" s="140"/>
      <c r="B139" s="118" t="s">
        <v>158</v>
      </c>
      <c r="C139" s="116">
        <v>146.80000000000001</v>
      </c>
      <c r="D139" s="119"/>
      <c r="E139" s="116">
        <v>0</v>
      </c>
      <c r="F139" s="116">
        <v>0</v>
      </c>
      <c r="G139" s="204">
        <f t="shared" si="3"/>
        <v>0</v>
      </c>
      <c r="H139" s="111">
        <v>0</v>
      </c>
    </row>
    <row r="140" spans="1:10" x14ac:dyDescent="0.25">
      <c r="A140" s="140"/>
      <c r="B140" s="118" t="s">
        <v>275</v>
      </c>
      <c r="C140" s="116">
        <v>0</v>
      </c>
      <c r="D140" s="119"/>
      <c r="E140" s="116">
        <v>0</v>
      </c>
      <c r="F140" s="116">
        <v>0</v>
      </c>
      <c r="G140" s="204">
        <v>0</v>
      </c>
      <c r="H140" s="111">
        <v>0</v>
      </c>
    </row>
    <row r="141" spans="1:10" x14ac:dyDescent="0.25">
      <c r="A141" s="141"/>
      <c r="B141" s="121" t="s">
        <v>178</v>
      </c>
      <c r="C141" s="123">
        <v>0</v>
      </c>
      <c r="D141" s="122"/>
      <c r="E141" s="123"/>
      <c r="F141" s="123">
        <v>0</v>
      </c>
      <c r="G141" s="204">
        <v>0</v>
      </c>
      <c r="H141" s="111"/>
    </row>
    <row r="142" spans="1:10" ht="26.25" x14ac:dyDescent="0.25">
      <c r="A142" s="140"/>
      <c r="B142" s="118" t="s">
        <v>223</v>
      </c>
      <c r="C142" s="116">
        <v>146.80000000000001</v>
      </c>
      <c r="D142" s="119"/>
      <c r="E142" s="116">
        <v>0</v>
      </c>
      <c r="F142" s="116">
        <v>0</v>
      </c>
      <c r="G142" s="204">
        <f t="shared" si="3"/>
        <v>0</v>
      </c>
      <c r="H142" s="111">
        <v>0</v>
      </c>
    </row>
    <row r="143" spans="1:10" ht="26.25" x14ac:dyDescent="0.25">
      <c r="A143" s="140"/>
      <c r="B143" s="121" t="s">
        <v>260</v>
      </c>
      <c r="C143" s="116">
        <v>146.80000000000001</v>
      </c>
      <c r="D143" s="119"/>
      <c r="E143" s="116"/>
      <c r="F143" s="116">
        <v>0</v>
      </c>
      <c r="G143" s="204">
        <f t="shared" si="3"/>
        <v>0</v>
      </c>
      <c r="H143" s="111"/>
    </row>
    <row r="144" spans="1:10" s="197" customFormat="1" x14ac:dyDescent="0.25">
      <c r="A144" s="205">
        <v>57</v>
      </c>
      <c r="B144" s="200" t="s">
        <v>49</v>
      </c>
      <c r="C144" s="116"/>
      <c r="D144" s="119"/>
      <c r="E144" s="116"/>
      <c r="F144" s="116"/>
      <c r="G144" s="204">
        <v>0</v>
      </c>
      <c r="H144" s="111"/>
      <c r="J144" s="307"/>
    </row>
    <row r="145" spans="1:10" x14ac:dyDescent="0.25">
      <c r="A145" s="128"/>
      <c r="B145" s="142" t="s">
        <v>158</v>
      </c>
      <c r="C145" s="116">
        <f>C146+C161+C165+C169</f>
        <v>222413.34</v>
      </c>
      <c r="D145" s="119"/>
      <c r="E145" s="116">
        <f>E146+E161+E165+E169</f>
        <v>222154.83000000002</v>
      </c>
      <c r="F145" s="116">
        <f>F146+F161+F165+F169</f>
        <v>211066.17</v>
      </c>
      <c r="G145" s="204">
        <f t="shared" si="3"/>
        <v>94.898161234393598</v>
      </c>
      <c r="H145" s="111">
        <f>F145/E145*100</f>
        <v>95.008589279827945</v>
      </c>
    </row>
    <row r="146" spans="1:10" x14ac:dyDescent="0.25">
      <c r="A146" s="125"/>
      <c r="B146" s="143" t="s">
        <v>200</v>
      </c>
      <c r="C146" s="116">
        <f>C147+C150+C155</f>
        <v>175855.1</v>
      </c>
      <c r="D146" s="119"/>
      <c r="E146" s="116">
        <f>1622-91.8+176890+885.37+880.76+600</f>
        <v>180786.33000000002</v>
      </c>
      <c r="F146" s="116">
        <f>F147+F150+F155</f>
        <v>169087.13</v>
      </c>
      <c r="G146" s="204">
        <f t="shared" si="3"/>
        <v>96.15139396014105</v>
      </c>
      <c r="H146" s="111">
        <f>F146/E146*100</f>
        <v>93.528714256216162</v>
      </c>
    </row>
    <row r="147" spans="1:10" ht="26.25" x14ac:dyDescent="0.25">
      <c r="A147" s="125"/>
      <c r="B147" s="143" t="s">
        <v>224</v>
      </c>
      <c r="C147" s="116">
        <f>C148+C149</f>
        <v>863.62</v>
      </c>
      <c r="D147" s="119"/>
      <c r="E147" s="116"/>
      <c r="F147" s="116">
        <f>F148+F149</f>
        <v>694.95</v>
      </c>
      <c r="G147" s="204">
        <f t="shared" si="3"/>
        <v>80.469419420578504</v>
      </c>
      <c r="H147" s="111"/>
    </row>
    <row r="148" spans="1:10" x14ac:dyDescent="0.25">
      <c r="A148" s="144"/>
      <c r="B148" s="167" t="s">
        <v>164</v>
      </c>
      <c r="C148" s="123">
        <v>782.37</v>
      </c>
      <c r="D148" s="119"/>
      <c r="E148" s="116"/>
      <c r="F148" s="123">
        <f>2240.21-1545.26</f>
        <v>694.95</v>
      </c>
      <c r="G148" s="204">
        <f t="shared" si="3"/>
        <v>88.826258675562713</v>
      </c>
      <c r="H148" s="111"/>
    </row>
    <row r="149" spans="1:10" s="64" customFormat="1" x14ac:dyDescent="0.25">
      <c r="A149" s="144"/>
      <c r="B149" s="167" t="s">
        <v>239</v>
      </c>
      <c r="C149" s="123">
        <v>81.25</v>
      </c>
      <c r="D149" s="119"/>
      <c r="E149" s="116"/>
      <c r="F149" s="123">
        <v>0</v>
      </c>
      <c r="G149" s="204">
        <f t="shared" si="3"/>
        <v>0</v>
      </c>
      <c r="H149" s="111"/>
      <c r="J149" s="306"/>
    </row>
    <row r="150" spans="1:10" x14ac:dyDescent="0.25">
      <c r="A150" s="125"/>
      <c r="B150" s="168" t="s">
        <v>225</v>
      </c>
      <c r="C150" s="116">
        <v>170755.54</v>
      </c>
      <c r="D150" s="119"/>
      <c r="E150" s="116"/>
      <c r="F150" s="116">
        <f>F154</f>
        <v>166559.74</v>
      </c>
      <c r="G150" s="204">
        <f t="shared" si="3"/>
        <v>97.542803003638994</v>
      </c>
      <c r="H150" s="111"/>
    </row>
    <row r="151" spans="1:10" ht="26.25" x14ac:dyDescent="0.25">
      <c r="A151" s="125"/>
      <c r="B151" s="167" t="s">
        <v>170</v>
      </c>
      <c r="C151" s="123">
        <v>120</v>
      </c>
      <c r="D151" s="119"/>
      <c r="E151" s="116"/>
      <c r="F151" s="123">
        <v>0</v>
      </c>
      <c r="G151" s="204">
        <f t="shared" si="3"/>
        <v>0</v>
      </c>
      <c r="H151" s="111"/>
    </row>
    <row r="152" spans="1:10" x14ac:dyDescent="0.25">
      <c r="A152" s="120"/>
      <c r="B152" s="167" t="s">
        <v>175</v>
      </c>
      <c r="C152" s="123">
        <v>0</v>
      </c>
      <c r="D152" s="119"/>
      <c r="E152" s="116"/>
      <c r="F152" s="123">
        <v>0</v>
      </c>
      <c r="G152" s="204">
        <v>0</v>
      </c>
      <c r="H152" s="111"/>
    </row>
    <row r="153" spans="1:10" ht="26.25" x14ac:dyDescent="0.25">
      <c r="A153" s="120"/>
      <c r="B153" s="167" t="s">
        <v>226</v>
      </c>
      <c r="C153" s="123">
        <v>0</v>
      </c>
      <c r="D153" s="119"/>
      <c r="E153" s="116"/>
      <c r="F153" s="123">
        <v>0</v>
      </c>
      <c r="G153" s="204">
        <v>0</v>
      </c>
      <c r="H153" s="111"/>
    </row>
    <row r="154" spans="1:10" x14ac:dyDescent="0.25">
      <c r="A154" s="120"/>
      <c r="B154" s="167" t="s">
        <v>227</v>
      </c>
      <c r="C154" s="123">
        <v>170635.54</v>
      </c>
      <c r="D154" s="119"/>
      <c r="E154" s="116"/>
      <c r="F154" s="123">
        <v>166559.74</v>
      </c>
      <c r="G154" s="204">
        <f t="shared" si="3"/>
        <v>97.611400297968402</v>
      </c>
      <c r="H154" s="111"/>
    </row>
    <row r="155" spans="1:10" ht="26.25" x14ac:dyDescent="0.25">
      <c r="A155" s="120"/>
      <c r="B155" s="168" t="s">
        <v>228</v>
      </c>
      <c r="C155" s="116">
        <f>C156+C157+C158+C159+C160</f>
        <v>4235.9400000000005</v>
      </c>
      <c r="D155" s="119"/>
      <c r="E155" s="116"/>
      <c r="F155" s="116">
        <f>F156+F157+F158+F159+F160</f>
        <v>1832.44</v>
      </c>
      <c r="G155" s="204">
        <f t="shared" si="3"/>
        <v>43.259347393966863</v>
      </c>
      <c r="H155" s="111"/>
    </row>
    <row r="156" spans="1:10" s="64" customFormat="1" ht="26.25" x14ac:dyDescent="0.25">
      <c r="A156" s="120"/>
      <c r="B156" s="167" t="s">
        <v>299</v>
      </c>
      <c r="C156" s="123">
        <v>965.99</v>
      </c>
      <c r="D156" s="119"/>
      <c r="E156" s="116"/>
      <c r="F156" s="123">
        <v>885.37</v>
      </c>
      <c r="G156" s="204">
        <f t="shared" si="3"/>
        <v>91.654157910537364</v>
      </c>
      <c r="H156" s="111"/>
      <c r="J156" s="306"/>
    </row>
    <row r="157" spans="1:10" x14ac:dyDescent="0.25">
      <c r="A157" s="120"/>
      <c r="B157" s="167" t="s">
        <v>229</v>
      </c>
      <c r="C157" s="123">
        <f>309.43+1281.76</f>
        <v>1591.19</v>
      </c>
      <c r="D157" s="119"/>
      <c r="E157" s="116"/>
      <c r="F157" s="123">
        <v>668.4</v>
      </c>
      <c r="G157" s="204">
        <f t="shared" si="3"/>
        <v>42.006297173813309</v>
      </c>
      <c r="H157" s="111"/>
    </row>
    <row r="158" spans="1:10" x14ac:dyDescent="0.25">
      <c r="A158" s="120"/>
      <c r="B158" s="167" t="s">
        <v>263</v>
      </c>
      <c r="C158" s="123">
        <v>769.69</v>
      </c>
      <c r="D158" s="119"/>
      <c r="E158" s="116"/>
      <c r="F158" s="123">
        <v>0</v>
      </c>
      <c r="G158" s="204">
        <f t="shared" si="3"/>
        <v>0</v>
      </c>
      <c r="H158" s="111"/>
    </row>
    <row r="159" spans="1:10" s="64" customFormat="1" ht="26.25" x14ac:dyDescent="0.25">
      <c r="A159" s="120"/>
      <c r="B159" s="167" t="s">
        <v>301</v>
      </c>
      <c r="C159" s="123">
        <v>909.07</v>
      </c>
      <c r="D159" s="119"/>
      <c r="E159" s="116"/>
      <c r="F159" s="123">
        <v>278.67</v>
      </c>
      <c r="G159" s="204">
        <f t="shared" si="3"/>
        <v>30.654405051316182</v>
      </c>
      <c r="H159" s="111"/>
      <c r="J159" s="306"/>
    </row>
    <row r="160" spans="1:10" ht="26.25" x14ac:dyDescent="0.25">
      <c r="A160" s="120"/>
      <c r="B160" s="167" t="s">
        <v>230</v>
      </c>
      <c r="C160" s="123">
        <v>0</v>
      </c>
      <c r="D160" s="119"/>
      <c r="E160" s="116"/>
      <c r="F160" s="123">
        <v>0</v>
      </c>
      <c r="G160" s="204">
        <v>0</v>
      </c>
      <c r="H160" s="111"/>
    </row>
    <row r="161" spans="1:10" x14ac:dyDescent="0.25">
      <c r="A161" s="127"/>
      <c r="B161" s="169" t="s">
        <v>184</v>
      </c>
      <c r="C161" s="116">
        <v>0</v>
      </c>
      <c r="D161" s="119"/>
      <c r="E161" s="116">
        <v>0</v>
      </c>
      <c r="F161" s="116">
        <v>0</v>
      </c>
      <c r="G161" s="204">
        <v>0</v>
      </c>
      <c r="H161" s="111">
        <v>0</v>
      </c>
    </row>
    <row r="162" spans="1:10" ht="18" customHeight="1" x14ac:dyDescent="0.25">
      <c r="A162" s="125"/>
      <c r="B162" s="170" t="s">
        <v>259</v>
      </c>
      <c r="C162" s="123">
        <v>0</v>
      </c>
      <c r="D162" s="119"/>
      <c r="E162" s="116"/>
      <c r="F162" s="123">
        <v>0</v>
      </c>
      <c r="G162" s="204">
        <v>0</v>
      </c>
      <c r="H162" s="111"/>
    </row>
    <row r="163" spans="1:10" ht="26.25" x14ac:dyDescent="0.25">
      <c r="A163" s="125"/>
      <c r="B163" s="170" t="s">
        <v>185</v>
      </c>
      <c r="C163" s="123">
        <v>0</v>
      </c>
      <c r="D163" s="122"/>
      <c r="E163" s="123"/>
      <c r="F163" s="123">
        <v>0</v>
      </c>
      <c r="G163" s="204">
        <v>0</v>
      </c>
      <c r="H163" s="124"/>
    </row>
    <row r="164" spans="1:10" x14ac:dyDescent="0.25">
      <c r="A164" s="125"/>
      <c r="B164" s="170" t="s">
        <v>186</v>
      </c>
      <c r="C164" s="123">
        <v>0</v>
      </c>
      <c r="D164" s="122"/>
      <c r="E164" s="123"/>
      <c r="F164" s="123">
        <v>0</v>
      </c>
      <c r="G164" s="204">
        <v>0</v>
      </c>
      <c r="H164" s="124"/>
    </row>
    <row r="165" spans="1:10" ht="26.25" x14ac:dyDescent="0.25">
      <c r="A165" s="120"/>
      <c r="B165" s="168" t="s">
        <v>231</v>
      </c>
      <c r="C165" s="116">
        <v>44825.95</v>
      </c>
      <c r="D165" s="119"/>
      <c r="E165" s="116">
        <f>35000+4600</f>
        <v>39600</v>
      </c>
      <c r="F165" s="116">
        <v>40210.54</v>
      </c>
      <c r="G165" s="204">
        <f t="shared" si="3"/>
        <v>89.703709570014695</v>
      </c>
      <c r="H165" s="111">
        <f>F165/E165*100</f>
        <v>101.54176767676768</v>
      </c>
    </row>
    <row r="166" spans="1:10" ht="26.25" x14ac:dyDescent="0.25">
      <c r="A166" s="125"/>
      <c r="B166" s="168" t="s">
        <v>232</v>
      </c>
      <c r="C166" s="116">
        <v>44825.95</v>
      </c>
      <c r="D166" s="119"/>
      <c r="E166" s="116">
        <v>0</v>
      </c>
      <c r="F166" s="116">
        <v>40210.54</v>
      </c>
      <c r="G166" s="204">
        <f t="shared" si="3"/>
        <v>89.703709570014695</v>
      </c>
      <c r="H166" s="111"/>
    </row>
    <row r="167" spans="1:10" ht="26.25" x14ac:dyDescent="0.25">
      <c r="A167" s="125"/>
      <c r="B167" s="167" t="s">
        <v>233</v>
      </c>
      <c r="C167" s="123">
        <v>3605.36</v>
      </c>
      <c r="D167" s="119"/>
      <c r="E167" s="116"/>
      <c r="F167" s="123">
        <v>3237.15</v>
      </c>
      <c r="G167" s="204">
        <f t="shared" ref="G167:G184" si="4">F167/C167*100</f>
        <v>89.787150242971563</v>
      </c>
      <c r="H167" s="111"/>
    </row>
    <row r="168" spans="1:10" ht="26.25" x14ac:dyDescent="0.25">
      <c r="A168" s="125"/>
      <c r="B168" s="167" t="s">
        <v>234</v>
      </c>
      <c r="C168" s="116">
        <v>41220.589999999997</v>
      </c>
      <c r="D168" s="119"/>
      <c r="E168" s="116"/>
      <c r="F168" s="123">
        <v>36973.39</v>
      </c>
      <c r="G168" s="204">
        <f t="shared" si="4"/>
        <v>89.696411429336649</v>
      </c>
      <c r="H168" s="111"/>
    </row>
    <row r="169" spans="1:10" s="64" customFormat="1" ht="23.25" customHeight="1" x14ac:dyDescent="0.25">
      <c r="A169" s="161"/>
      <c r="B169" s="137" t="s">
        <v>306</v>
      </c>
      <c r="C169" s="132">
        <v>1732.29</v>
      </c>
      <c r="D169" s="131"/>
      <c r="E169" s="132">
        <v>1768.5</v>
      </c>
      <c r="F169" s="132">
        <v>1768.5</v>
      </c>
      <c r="G169" s="204">
        <f t="shared" si="4"/>
        <v>102.09029665933534</v>
      </c>
      <c r="H169" s="111">
        <f>F169/E169*100</f>
        <v>100</v>
      </c>
      <c r="J169" s="306"/>
    </row>
    <row r="170" spans="1:10" s="64" customFormat="1" x14ac:dyDescent="0.25">
      <c r="A170" s="125"/>
      <c r="B170" s="137" t="s">
        <v>307</v>
      </c>
      <c r="C170" s="116">
        <v>1732.29</v>
      </c>
      <c r="D170" s="116"/>
      <c r="E170" s="116"/>
      <c r="F170" s="116">
        <v>1768.5</v>
      </c>
      <c r="G170" s="204">
        <f t="shared" si="4"/>
        <v>102.09029665933534</v>
      </c>
      <c r="H170" s="111"/>
      <c r="J170" s="306"/>
    </row>
    <row r="171" spans="1:10" s="64" customFormat="1" ht="26.25" x14ac:dyDescent="0.25">
      <c r="A171" s="125"/>
      <c r="B171" s="164" t="s">
        <v>308</v>
      </c>
      <c r="C171" s="123">
        <v>1732.29</v>
      </c>
      <c r="D171" s="116"/>
      <c r="E171" s="116"/>
      <c r="F171" s="123">
        <v>1768.5</v>
      </c>
      <c r="G171" s="204">
        <f t="shared" si="4"/>
        <v>102.09029665933534</v>
      </c>
      <c r="H171" s="111"/>
      <c r="J171" s="306"/>
    </row>
    <row r="172" spans="1:10" s="197" customFormat="1" x14ac:dyDescent="0.25">
      <c r="A172" s="207">
        <v>6103</v>
      </c>
      <c r="B172" s="113" t="s">
        <v>56</v>
      </c>
      <c r="C172" s="139"/>
      <c r="D172" s="115"/>
      <c r="E172" s="139"/>
      <c r="F172" s="139"/>
      <c r="G172" s="204">
        <v>0</v>
      </c>
      <c r="H172" s="111"/>
      <c r="J172" s="307"/>
    </row>
    <row r="173" spans="1:10" x14ac:dyDescent="0.25">
      <c r="A173" s="140"/>
      <c r="B173" s="118" t="s">
        <v>235</v>
      </c>
      <c r="C173" s="116">
        <v>810</v>
      </c>
      <c r="D173" s="119"/>
      <c r="E173" s="116">
        <v>80</v>
      </c>
      <c r="F173" s="116">
        <v>3385.16</v>
      </c>
      <c r="G173" s="204">
        <f>F173/C173*100</f>
        <v>417.92098765432098</v>
      </c>
      <c r="H173" s="111">
        <f>F173/E173*100</f>
        <v>4231.45</v>
      </c>
    </row>
    <row r="174" spans="1:10" x14ac:dyDescent="0.25">
      <c r="A174" s="140"/>
      <c r="B174" s="118" t="s">
        <v>200</v>
      </c>
      <c r="C174" s="116">
        <v>810</v>
      </c>
      <c r="D174" s="119"/>
      <c r="E174" s="116">
        <v>80</v>
      </c>
      <c r="F174" s="116">
        <v>3385.16</v>
      </c>
      <c r="G174" s="204">
        <f t="shared" si="4"/>
        <v>417.92098765432098</v>
      </c>
      <c r="H174" s="111">
        <f>F174/E174*100</f>
        <v>4231.45</v>
      </c>
    </row>
    <row r="175" spans="1:10" ht="26.25" x14ac:dyDescent="0.25">
      <c r="A175" s="120"/>
      <c r="B175" s="118" t="s">
        <v>236</v>
      </c>
      <c r="C175" s="116">
        <v>0</v>
      </c>
      <c r="D175" s="119"/>
      <c r="E175" s="116"/>
      <c r="F175" s="116">
        <v>0</v>
      </c>
      <c r="G175" s="204">
        <v>0</v>
      </c>
      <c r="H175" s="111"/>
    </row>
    <row r="176" spans="1:10" x14ac:dyDescent="0.25">
      <c r="A176" s="120"/>
      <c r="B176" s="121" t="s">
        <v>237</v>
      </c>
      <c r="C176" s="123">
        <v>0</v>
      </c>
      <c r="D176" s="119"/>
      <c r="E176" s="116"/>
      <c r="F176" s="123">
        <v>0</v>
      </c>
      <c r="G176" s="204">
        <v>0</v>
      </c>
      <c r="H176" s="111"/>
    </row>
    <row r="177" spans="1:10" ht="26.25" x14ac:dyDescent="0.25">
      <c r="A177" s="120"/>
      <c r="B177" s="118" t="s">
        <v>224</v>
      </c>
      <c r="C177" s="116">
        <v>110</v>
      </c>
      <c r="D177" s="119"/>
      <c r="E177" s="116"/>
      <c r="F177" s="116">
        <v>3385.16</v>
      </c>
      <c r="G177" s="204">
        <f t="shared" si="4"/>
        <v>3077.4181818181814</v>
      </c>
      <c r="H177" s="111"/>
    </row>
    <row r="178" spans="1:10" x14ac:dyDescent="0.25">
      <c r="A178" s="144"/>
      <c r="B178" s="121" t="s">
        <v>238</v>
      </c>
      <c r="C178" s="123">
        <v>0</v>
      </c>
      <c r="D178" s="119"/>
      <c r="E178" s="116"/>
      <c r="F178" s="123">
        <v>24.53</v>
      </c>
      <c r="G178" s="204">
        <v>0</v>
      </c>
      <c r="H178" s="111"/>
    </row>
    <row r="179" spans="1:10" s="64" customFormat="1" x14ac:dyDescent="0.25">
      <c r="A179" s="333"/>
      <c r="B179" s="230" t="s">
        <v>342</v>
      </c>
      <c r="C179" s="145"/>
      <c r="D179" s="131"/>
      <c r="E179" s="132"/>
      <c r="F179" s="145">
        <v>3360.63</v>
      </c>
      <c r="G179" s="204">
        <v>0</v>
      </c>
      <c r="H179" s="150"/>
      <c r="J179" s="306"/>
    </row>
    <row r="180" spans="1:10" x14ac:dyDescent="0.25">
      <c r="A180" s="182"/>
      <c r="B180" s="230" t="s">
        <v>239</v>
      </c>
      <c r="C180" s="145">
        <v>0</v>
      </c>
      <c r="D180" s="131"/>
      <c r="E180" s="132"/>
      <c r="F180" s="145">
        <v>0</v>
      </c>
      <c r="G180" s="204">
        <v>0</v>
      </c>
      <c r="H180" s="150"/>
    </row>
    <row r="181" spans="1:10" s="64" customFormat="1" ht="39" x14ac:dyDescent="0.25">
      <c r="A181" s="120"/>
      <c r="B181" s="135" t="s">
        <v>316</v>
      </c>
      <c r="C181" s="123">
        <v>110</v>
      </c>
      <c r="D181" s="116"/>
      <c r="E181" s="116"/>
      <c r="F181" s="123">
        <v>0</v>
      </c>
      <c r="G181" s="204">
        <f t="shared" si="4"/>
        <v>0</v>
      </c>
      <c r="H181" s="111"/>
      <c r="J181" s="306"/>
    </row>
    <row r="182" spans="1:10" x14ac:dyDescent="0.25">
      <c r="A182" s="120"/>
      <c r="B182" s="147" t="s">
        <v>225</v>
      </c>
      <c r="C182" s="116">
        <v>700</v>
      </c>
      <c r="D182" s="116"/>
      <c r="E182" s="116"/>
      <c r="F182" s="116">
        <v>0</v>
      </c>
      <c r="G182" s="204">
        <f t="shared" si="4"/>
        <v>0</v>
      </c>
      <c r="H182" s="111"/>
    </row>
    <row r="183" spans="1:10" ht="26.25" x14ac:dyDescent="0.25">
      <c r="A183" s="140"/>
      <c r="B183" s="135" t="s">
        <v>240</v>
      </c>
      <c r="C183" s="123">
        <v>0</v>
      </c>
      <c r="D183" s="116"/>
      <c r="E183" s="116"/>
      <c r="F183" s="123">
        <v>0</v>
      </c>
      <c r="G183" s="204">
        <v>0</v>
      </c>
      <c r="H183" s="111"/>
    </row>
    <row r="184" spans="1:10" s="64" customFormat="1" x14ac:dyDescent="0.25">
      <c r="A184" s="140"/>
      <c r="B184" s="135" t="s">
        <v>315</v>
      </c>
      <c r="C184" s="123">
        <v>700</v>
      </c>
      <c r="D184" s="116"/>
      <c r="E184" s="116"/>
      <c r="F184" s="123">
        <v>0</v>
      </c>
      <c r="G184" s="204">
        <f t="shared" si="4"/>
        <v>0</v>
      </c>
      <c r="H184" s="111"/>
      <c r="J184" s="306"/>
    </row>
    <row r="185" spans="1:10" s="64" customFormat="1" ht="26.25" x14ac:dyDescent="0.25">
      <c r="A185" s="310">
        <v>9253</v>
      </c>
      <c r="B185" s="311" t="s">
        <v>345</v>
      </c>
      <c r="C185" s="312"/>
      <c r="D185" s="313"/>
      <c r="E185" s="314"/>
      <c r="F185" s="315"/>
      <c r="G185" s="316"/>
      <c r="H185" s="317"/>
      <c r="J185" s="306"/>
    </row>
    <row r="186" spans="1:10" s="64" customFormat="1" x14ac:dyDescent="0.25">
      <c r="A186" s="120"/>
      <c r="B186" s="114" t="s">
        <v>158</v>
      </c>
      <c r="C186" s="116">
        <v>0</v>
      </c>
      <c r="D186" s="119"/>
      <c r="E186" s="116">
        <f>E187+E194</f>
        <v>18240.099999999999</v>
      </c>
      <c r="F186" s="116">
        <v>18240.099999999999</v>
      </c>
      <c r="G186" s="116">
        <v>0</v>
      </c>
      <c r="H186" s="111">
        <f>F186/E186*100</f>
        <v>100</v>
      </c>
      <c r="J186" s="306"/>
    </row>
    <row r="187" spans="1:10" s="64" customFormat="1" x14ac:dyDescent="0.25">
      <c r="A187" s="125"/>
      <c r="B187" s="114" t="s">
        <v>193</v>
      </c>
      <c r="C187" s="116">
        <v>0</v>
      </c>
      <c r="D187" s="119"/>
      <c r="E187" s="116">
        <v>17228.099999999999</v>
      </c>
      <c r="F187" s="116">
        <v>17228.099999999999</v>
      </c>
      <c r="G187" s="116">
        <v>0</v>
      </c>
      <c r="H187" s="111">
        <f>F187/E187*100</f>
        <v>100</v>
      </c>
      <c r="J187" s="309"/>
    </row>
    <row r="188" spans="1:10" s="64" customFormat="1" x14ac:dyDescent="0.25">
      <c r="A188" s="125"/>
      <c r="B188" s="118" t="s">
        <v>194</v>
      </c>
      <c r="C188" s="116">
        <v>0</v>
      </c>
      <c r="D188" s="119"/>
      <c r="E188" s="116"/>
      <c r="F188" s="116">
        <v>17228.099999999999</v>
      </c>
      <c r="G188" s="116">
        <v>0</v>
      </c>
      <c r="H188" s="111"/>
      <c r="J188" s="306"/>
    </row>
    <row r="189" spans="1:10" s="64" customFormat="1" x14ac:dyDescent="0.25">
      <c r="A189" s="125"/>
      <c r="B189" s="121" t="s">
        <v>195</v>
      </c>
      <c r="C189" s="116">
        <v>0</v>
      </c>
      <c r="D189" s="119"/>
      <c r="E189" s="116"/>
      <c r="F189" s="123">
        <v>17228.099999999999</v>
      </c>
      <c r="G189" s="116">
        <v>0</v>
      </c>
      <c r="H189" s="111"/>
      <c r="J189" s="306"/>
    </row>
    <row r="190" spans="1:10" s="64" customFormat="1" ht="26.25" x14ac:dyDescent="0.25">
      <c r="A190" s="128"/>
      <c r="B190" s="118" t="s">
        <v>196</v>
      </c>
      <c r="C190" s="116">
        <v>0</v>
      </c>
      <c r="D190" s="119"/>
      <c r="E190" s="116"/>
      <c r="F190" s="116">
        <v>0</v>
      </c>
      <c r="G190" s="116">
        <v>0</v>
      </c>
      <c r="H190" s="111"/>
      <c r="J190" s="306"/>
    </row>
    <row r="191" spans="1:10" s="64" customFormat="1" ht="26.25" x14ac:dyDescent="0.25">
      <c r="A191" s="128"/>
      <c r="B191" s="121" t="s">
        <v>197</v>
      </c>
      <c r="C191" s="116">
        <v>0</v>
      </c>
      <c r="D191" s="119"/>
      <c r="E191" s="116"/>
      <c r="F191" s="123">
        <v>0</v>
      </c>
      <c r="G191" s="116">
        <v>0</v>
      </c>
      <c r="H191" s="111"/>
      <c r="J191" s="306"/>
    </row>
    <row r="192" spans="1:10" s="64" customFormat="1" ht="26.25" x14ac:dyDescent="0.25">
      <c r="A192" s="128"/>
      <c r="B192" s="118" t="s">
        <v>198</v>
      </c>
      <c r="C192" s="116">
        <v>0</v>
      </c>
      <c r="D192" s="119"/>
      <c r="E192" s="116"/>
      <c r="F192" s="116">
        <v>0</v>
      </c>
      <c r="G192" s="116">
        <v>0</v>
      </c>
      <c r="H192" s="111"/>
      <c r="J192" s="306"/>
    </row>
    <row r="193" spans="1:10" s="64" customFormat="1" ht="26.25" x14ac:dyDescent="0.25">
      <c r="A193" s="128"/>
      <c r="B193" s="121" t="s">
        <v>199</v>
      </c>
      <c r="C193" s="116">
        <v>0</v>
      </c>
      <c r="D193" s="119"/>
      <c r="E193" s="116"/>
      <c r="F193" s="123">
        <v>0</v>
      </c>
      <c r="G193" s="116">
        <v>0</v>
      </c>
      <c r="H193" s="111"/>
      <c r="J193" s="306"/>
    </row>
    <row r="194" spans="1:10" s="64" customFormat="1" x14ac:dyDescent="0.25">
      <c r="A194" s="128"/>
      <c r="B194" s="118" t="s">
        <v>200</v>
      </c>
      <c r="C194" s="116">
        <v>0</v>
      </c>
      <c r="D194" s="119"/>
      <c r="E194" s="116">
        <v>1012</v>
      </c>
      <c r="F194" s="116">
        <v>1012</v>
      </c>
      <c r="G194" s="116">
        <v>0</v>
      </c>
      <c r="H194" s="111">
        <f>F194/E194*100</f>
        <v>100</v>
      </c>
      <c r="J194" s="309"/>
    </row>
    <row r="195" spans="1:10" s="64" customFormat="1" ht="26.25" x14ac:dyDescent="0.25">
      <c r="A195" s="128"/>
      <c r="B195" s="118" t="s">
        <v>201</v>
      </c>
      <c r="C195" s="116">
        <v>0</v>
      </c>
      <c r="D195" s="119"/>
      <c r="E195" s="116"/>
      <c r="F195" s="116">
        <v>1012</v>
      </c>
      <c r="G195" s="116">
        <v>0</v>
      </c>
      <c r="H195" s="111"/>
      <c r="J195" s="306"/>
    </row>
    <row r="196" spans="1:10" s="64" customFormat="1" x14ac:dyDescent="0.25">
      <c r="A196" s="128"/>
      <c r="B196" s="121" t="s">
        <v>160</v>
      </c>
      <c r="C196" s="116">
        <v>0</v>
      </c>
      <c r="D196" s="119"/>
      <c r="E196" s="116"/>
      <c r="F196" s="129">
        <v>0</v>
      </c>
      <c r="G196" s="116">
        <v>0</v>
      </c>
      <c r="H196" s="111"/>
      <c r="J196" s="306"/>
    </row>
    <row r="197" spans="1:10" s="64" customFormat="1" x14ac:dyDescent="0.25">
      <c r="A197" s="128"/>
      <c r="B197" s="121" t="s">
        <v>202</v>
      </c>
      <c r="C197" s="116">
        <v>0</v>
      </c>
      <c r="D197" s="119"/>
      <c r="E197" s="116"/>
      <c r="F197" s="129">
        <v>1012</v>
      </c>
      <c r="G197" s="116">
        <v>0</v>
      </c>
      <c r="H197" s="111"/>
      <c r="J197" s="306"/>
    </row>
    <row r="198" spans="1:10" s="64" customFormat="1" x14ac:dyDescent="0.25">
      <c r="A198" s="310">
        <v>9257</v>
      </c>
      <c r="B198" s="311" t="s">
        <v>344</v>
      </c>
      <c r="C198" s="312"/>
      <c r="D198" s="313"/>
      <c r="E198" s="314"/>
      <c r="F198" s="315"/>
      <c r="G198" s="316"/>
      <c r="H198" s="317"/>
      <c r="J198" s="306"/>
    </row>
    <row r="199" spans="1:10" s="64" customFormat="1" x14ac:dyDescent="0.25">
      <c r="A199" s="140"/>
      <c r="B199" s="137" t="s">
        <v>158</v>
      </c>
      <c r="C199" s="148">
        <v>0</v>
      </c>
      <c r="D199" s="116"/>
      <c r="E199" s="116">
        <v>0</v>
      </c>
      <c r="F199" s="148">
        <v>1545.25</v>
      </c>
      <c r="G199" s="148">
        <v>0</v>
      </c>
      <c r="H199" s="149">
        <v>0</v>
      </c>
      <c r="J199" s="306"/>
    </row>
    <row r="200" spans="1:10" s="64" customFormat="1" x14ac:dyDescent="0.25">
      <c r="A200" s="140"/>
      <c r="B200" s="137" t="s">
        <v>275</v>
      </c>
      <c r="C200" s="148">
        <v>0</v>
      </c>
      <c r="D200" s="116"/>
      <c r="E200" s="116">
        <v>0</v>
      </c>
      <c r="F200" s="148">
        <v>1545.26</v>
      </c>
      <c r="G200" s="148">
        <v>0</v>
      </c>
      <c r="H200" s="149">
        <v>0</v>
      </c>
      <c r="J200" s="306"/>
    </row>
    <row r="201" spans="1:10" s="64" customFormat="1" ht="26.25" x14ac:dyDescent="0.25">
      <c r="A201" s="140"/>
      <c r="B201" s="137" t="s">
        <v>224</v>
      </c>
      <c r="C201" s="148">
        <v>0</v>
      </c>
      <c r="D201" s="116"/>
      <c r="E201" s="116"/>
      <c r="F201" s="148">
        <v>0</v>
      </c>
      <c r="G201" s="148">
        <v>0</v>
      </c>
      <c r="H201" s="149"/>
      <c r="J201" s="306"/>
    </row>
    <row r="202" spans="1:10" s="64" customFormat="1" ht="26.25" x14ac:dyDescent="0.25">
      <c r="A202" s="140"/>
      <c r="B202" s="164" t="s">
        <v>300</v>
      </c>
      <c r="C202" s="123">
        <v>0</v>
      </c>
      <c r="D202" s="116"/>
      <c r="E202" s="116"/>
      <c r="F202" s="148">
        <v>0</v>
      </c>
      <c r="G202" s="148">
        <v>0</v>
      </c>
      <c r="H202" s="149"/>
      <c r="J202" s="306"/>
    </row>
    <row r="203" spans="1:10" x14ac:dyDescent="0.25">
      <c r="A203" s="310">
        <v>9231</v>
      </c>
      <c r="B203" s="311" t="s">
        <v>55</v>
      </c>
      <c r="C203" s="312"/>
      <c r="D203" s="313"/>
      <c r="E203" s="314"/>
      <c r="F203" s="315"/>
      <c r="G203" s="316"/>
      <c r="H203" s="317"/>
    </row>
    <row r="204" spans="1:10" x14ac:dyDescent="0.25">
      <c r="A204" s="140"/>
      <c r="B204" s="137" t="s">
        <v>158</v>
      </c>
      <c r="C204" s="148">
        <v>8428.42</v>
      </c>
      <c r="D204" s="116"/>
      <c r="E204" s="116">
        <v>3419</v>
      </c>
      <c r="F204" s="148">
        <v>3419</v>
      </c>
      <c r="G204" s="148">
        <f>F204/C204*100</f>
        <v>40.565135577012065</v>
      </c>
      <c r="H204" s="149">
        <f>F204/E204*100</f>
        <v>100</v>
      </c>
    </row>
    <row r="205" spans="1:10" x14ac:dyDescent="0.25">
      <c r="A205" s="140"/>
      <c r="B205" s="137" t="s">
        <v>275</v>
      </c>
      <c r="C205" s="148">
        <v>8428.42</v>
      </c>
      <c r="D205" s="116"/>
      <c r="E205" s="116">
        <v>3419</v>
      </c>
      <c r="F205" s="148">
        <v>3419</v>
      </c>
      <c r="G205" s="148">
        <f>F205/C205*100</f>
        <v>40.565135577012065</v>
      </c>
      <c r="H205" s="149">
        <f>F205/E205*100</f>
        <v>100</v>
      </c>
    </row>
    <row r="206" spans="1:10" s="64" customFormat="1" ht="26.25" x14ac:dyDescent="0.25">
      <c r="A206" s="140"/>
      <c r="B206" s="137" t="s">
        <v>224</v>
      </c>
      <c r="C206" s="148">
        <v>0</v>
      </c>
      <c r="D206" s="116"/>
      <c r="E206" s="116"/>
      <c r="F206" s="148">
        <v>0</v>
      </c>
      <c r="G206" s="148">
        <v>0</v>
      </c>
      <c r="H206" s="149"/>
      <c r="J206" s="306"/>
    </row>
    <row r="207" spans="1:10" ht="26.25" x14ac:dyDescent="0.25">
      <c r="A207" s="140"/>
      <c r="B207" s="164" t="s">
        <v>300</v>
      </c>
      <c r="C207" s="123">
        <v>0</v>
      </c>
      <c r="D207" s="116"/>
      <c r="E207" s="116"/>
      <c r="F207" s="148">
        <v>0</v>
      </c>
      <c r="G207" s="148">
        <v>0</v>
      </c>
      <c r="H207" s="149"/>
    </row>
    <row r="208" spans="1:10" s="64" customFormat="1" ht="26.25" x14ac:dyDescent="0.25">
      <c r="A208" s="140"/>
      <c r="B208" s="164" t="s">
        <v>297</v>
      </c>
      <c r="C208" s="123">
        <v>0</v>
      </c>
      <c r="D208" s="116"/>
      <c r="E208" s="116"/>
      <c r="F208" s="148">
        <v>0</v>
      </c>
      <c r="G208" s="148">
        <v>0</v>
      </c>
      <c r="H208" s="149"/>
      <c r="J208" s="306"/>
    </row>
    <row r="209" spans="1:10" s="64" customFormat="1" x14ac:dyDescent="0.25">
      <c r="A209" s="140"/>
      <c r="B209" s="137" t="s">
        <v>213</v>
      </c>
      <c r="C209" s="116">
        <f>C211+C212+C213</f>
        <v>8428.42</v>
      </c>
      <c r="D209" s="116"/>
      <c r="E209" s="116"/>
      <c r="F209" s="148">
        <v>3419</v>
      </c>
      <c r="G209" s="148">
        <v>0</v>
      </c>
      <c r="H209" s="149"/>
      <c r="J209" s="306"/>
    </row>
    <row r="210" spans="1:10" s="64" customFormat="1" ht="26.25" x14ac:dyDescent="0.25">
      <c r="A210" s="140"/>
      <c r="B210" s="164" t="s">
        <v>332</v>
      </c>
      <c r="C210" s="116">
        <v>0</v>
      </c>
      <c r="D210" s="116"/>
      <c r="E210" s="116"/>
      <c r="F210" s="148">
        <v>3419</v>
      </c>
      <c r="G210" s="148"/>
      <c r="H210" s="149"/>
      <c r="J210" s="306"/>
    </row>
    <row r="211" spans="1:10" s="64" customFormat="1" ht="26.25" x14ac:dyDescent="0.25">
      <c r="A211" s="140"/>
      <c r="B211" s="164" t="s">
        <v>170</v>
      </c>
      <c r="C211" s="123">
        <v>3383.6</v>
      </c>
      <c r="D211" s="116"/>
      <c r="E211" s="116"/>
      <c r="F211" s="123">
        <v>0</v>
      </c>
      <c r="G211" s="148"/>
      <c r="H211" s="149"/>
      <c r="J211" s="306"/>
    </row>
    <row r="212" spans="1:10" s="64" customFormat="1" x14ac:dyDescent="0.25">
      <c r="A212" s="140"/>
      <c r="B212" s="164" t="s">
        <v>217</v>
      </c>
      <c r="C212" s="123">
        <v>1980</v>
      </c>
      <c r="D212" s="116"/>
      <c r="E212" s="116"/>
      <c r="F212" s="123">
        <v>0</v>
      </c>
      <c r="G212" s="148">
        <v>0</v>
      </c>
      <c r="H212" s="149"/>
      <c r="J212" s="306"/>
    </row>
    <row r="213" spans="1:10" s="64" customFormat="1" x14ac:dyDescent="0.25">
      <c r="A213" s="125"/>
      <c r="B213" s="121" t="s">
        <v>178</v>
      </c>
      <c r="C213" s="123">
        <v>3064.82</v>
      </c>
      <c r="D213" s="122"/>
      <c r="E213" s="123"/>
      <c r="F213" s="123">
        <v>0</v>
      </c>
      <c r="G213" s="148">
        <v>0</v>
      </c>
      <c r="H213" s="111"/>
      <c r="J213" s="306"/>
    </row>
    <row r="214" spans="1:10" s="64" customFormat="1" x14ac:dyDescent="0.25">
      <c r="A214" s="140"/>
      <c r="B214" s="137" t="s">
        <v>292</v>
      </c>
      <c r="C214" s="123">
        <v>0</v>
      </c>
      <c r="D214" s="116"/>
      <c r="E214" s="116"/>
      <c r="F214" s="116">
        <v>0</v>
      </c>
      <c r="G214" s="148">
        <v>0</v>
      </c>
      <c r="H214" s="149"/>
      <c r="J214" s="306"/>
    </row>
    <row r="215" spans="1:10" s="64" customFormat="1" x14ac:dyDescent="0.25">
      <c r="A215" s="140"/>
      <c r="B215" s="164" t="s">
        <v>298</v>
      </c>
      <c r="C215" s="241">
        <v>0</v>
      </c>
      <c r="D215" s="116"/>
      <c r="E215" s="116"/>
      <c r="F215" s="123">
        <v>0</v>
      </c>
      <c r="G215" s="148">
        <v>0</v>
      </c>
      <c r="H215" s="149"/>
      <c r="J215" s="306"/>
    </row>
    <row r="216" spans="1:10" ht="27" thickBot="1" x14ac:dyDescent="0.3">
      <c r="A216" s="247" t="s">
        <v>241</v>
      </c>
      <c r="B216" s="248" t="s">
        <v>242</v>
      </c>
      <c r="C216" s="249"/>
      <c r="D216" s="250"/>
      <c r="E216" s="251"/>
      <c r="F216" s="251"/>
      <c r="G216" s="273"/>
      <c r="H216" s="252"/>
    </row>
    <row r="217" spans="1:10" s="197" customFormat="1" x14ac:dyDescent="0.25">
      <c r="A217" s="207">
        <v>31</v>
      </c>
      <c r="B217" s="113" t="s">
        <v>51</v>
      </c>
      <c r="C217" s="240"/>
      <c r="D217" s="115"/>
      <c r="E217" s="139"/>
      <c r="F217" s="139"/>
      <c r="G217" s="139"/>
      <c r="H217" s="204"/>
      <c r="J217" s="307"/>
    </row>
    <row r="218" spans="1:10" ht="26.25" x14ac:dyDescent="0.25">
      <c r="A218" s="125"/>
      <c r="B218" s="114" t="s">
        <v>271</v>
      </c>
      <c r="C218" s="116">
        <f>C219</f>
        <v>2276.9299999999998</v>
      </c>
      <c r="D218" s="119"/>
      <c r="E218" s="116">
        <v>14652</v>
      </c>
      <c r="F218" s="116">
        <v>0</v>
      </c>
      <c r="G218" s="116">
        <f>F218/C218*100</f>
        <v>0</v>
      </c>
      <c r="H218" s="111">
        <f>F218/E218*100</f>
        <v>0</v>
      </c>
    </row>
    <row r="219" spans="1:10" ht="39" x14ac:dyDescent="0.25">
      <c r="A219" s="125"/>
      <c r="B219" s="118" t="s">
        <v>272</v>
      </c>
      <c r="C219" s="116">
        <f>C220+C226</f>
        <v>2276.9299999999998</v>
      </c>
      <c r="D219" s="119"/>
      <c r="E219" s="116">
        <v>14652</v>
      </c>
      <c r="F219" s="116">
        <v>0</v>
      </c>
      <c r="G219" s="116">
        <f t="shared" ref="G219:G227" si="5">F219/C219*100</f>
        <v>0</v>
      </c>
      <c r="H219" s="111">
        <f>F219/E219*100</f>
        <v>0</v>
      </c>
    </row>
    <row r="220" spans="1:10" x14ac:dyDescent="0.25">
      <c r="A220" s="144"/>
      <c r="B220" s="118" t="s">
        <v>279</v>
      </c>
      <c r="C220" s="116">
        <f>C221+C225</f>
        <v>1287.5899999999997</v>
      </c>
      <c r="D220" s="119"/>
      <c r="E220" s="116"/>
      <c r="F220" s="116">
        <v>0</v>
      </c>
      <c r="G220" s="116">
        <f t="shared" si="5"/>
        <v>0</v>
      </c>
      <c r="H220" s="111"/>
    </row>
    <row r="221" spans="1:10" ht="26.25" x14ac:dyDescent="0.25">
      <c r="A221" s="125"/>
      <c r="B221" s="121" t="s">
        <v>188</v>
      </c>
      <c r="C221" s="123">
        <f>6265-4489.56-1000</f>
        <v>775.4399999999996</v>
      </c>
      <c r="D221" s="119"/>
      <c r="E221" s="116"/>
      <c r="F221" s="123">
        <v>0</v>
      </c>
      <c r="G221" s="116">
        <f t="shared" si="5"/>
        <v>0</v>
      </c>
      <c r="H221" s="111"/>
    </row>
    <row r="222" spans="1:10" x14ac:dyDescent="0.25">
      <c r="A222" s="125"/>
      <c r="B222" s="121" t="s">
        <v>243</v>
      </c>
      <c r="C222" s="123">
        <v>0</v>
      </c>
      <c r="D222" s="119"/>
      <c r="E222" s="116"/>
      <c r="F222" s="123">
        <v>0</v>
      </c>
      <c r="G222" s="116">
        <v>0</v>
      </c>
      <c r="H222" s="111"/>
    </row>
    <row r="223" spans="1:10" ht="26.25" x14ac:dyDescent="0.25">
      <c r="A223" s="125"/>
      <c r="B223" s="121" t="s">
        <v>244</v>
      </c>
      <c r="C223" s="123">
        <v>0</v>
      </c>
      <c r="D223" s="119"/>
      <c r="E223" s="116"/>
      <c r="F223" s="123">
        <v>0</v>
      </c>
      <c r="G223" s="116">
        <v>0</v>
      </c>
      <c r="H223" s="111"/>
    </row>
    <row r="224" spans="1:10" s="64" customFormat="1" ht="26.25" x14ac:dyDescent="0.25">
      <c r="A224" s="125"/>
      <c r="B224" s="121" t="s">
        <v>325</v>
      </c>
      <c r="C224" s="123">
        <v>0</v>
      </c>
      <c r="D224" s="119"/>
      <c r="E224" s="116"/>
      <c r="F224" s="123">
        <v>0</v>
      </c>
      <c r="G224" s="116">
        <v>0</v>
      </c>
      <c r="H224" s="111"/>
      <c r="J224" s="306"/>
    </row>
    <row r="225" spans="1:10" ht="26.25" x14ac:dyDescent="0.25">
      <c r="A225" s="120"/>
      <c r="B225" s="121" t="s">
        <v>189</v>
      </c>
      <c r="C225" s="123">
        <f>1512.15-1000</f>
        <v>512.15000000000009</v>
      </c>
      <c r="D225" s="119"/>
      <c r="E225" s="116"/>
      <c r="F225" s="123">
        <v>0</v>
      </c>
      <c r="G225" s="116">
        <v>0</v>
      </c>
      <c r="H225" s="111"/>
    </row>
    <row r="226" spans="1:10" s="64" customFormat="1" x14ac:dyDescent="0.25">
      <c r="A226" s="120"/>
      <c r="B226" s="118" t="s">
        <v>265</v>
      </c>
      <c r="C226" s="116">
        <v>989.34</v>
      </c>
      <c r="D226" s="119"/>
      <c r="E226" s="116"/>
      <c r="F226" s="116">
        <v>0</v>
      </c>
      <c r="G226" s="116">
        <f t="shared" si="5"/>
        <v>0</v>
      </c>
      <c r="H226" s="111"/>
      <c r="J226" s="306"/>
    </row>
    <row r="227" spans="1:10" x14ac:dyDescent="0.25">
      <c r="A227" s="125"/>
      <c r="B227" s="121" t="s">
        <v>190</v>
      </c>
      <c r="C227" s="123">
        <f>2989.34-2000</f>
        <v>989.34000000000015</v>
      </c>
      <c r="D227" s="119"/>
      <c r="E227" s="116"/>
      <c r="F227" s="123">
        <v>0</v>
      </c>
      <c r="G227" s="116">
        <f t="shared" si="5"/>
        <v>0</v>
      </c>
      <c r="H227" s="111"/>
    </row>
    <row r="228" spans="1:10" s="197" customFormat="1" x14ac:dyDescent="0.25">
      <c r="A228" s="127">
        <v>57</v>
      </c>
      <c r="B228" s="114" t="s">
        <v>48</v>
      </c>
      <c r="C228" s="116"/>
      <c r="D228" s="208"/>
      <c r="E228" s="116"/>
      <c r="F228" s="116"/>
      <c r="G228" s="116"/>
      <c r="H228" s="209"/>
      <c r="J228" s="307"/>
    </row>
    <row r="229" spans="1:10" ht="26.25" x14ac:dyDescent="0.25">
      <c r="A229" s="120"/>
      <c r="B229" s="143" t="s">
        <v>271</v>
      </c>
      <c r="C229" s="116">
        <v>5052.42</v>
      </c>
      <c r="D229" s="119"/>
      <c r="E229" s="116">
        <v>6100</v>
      </c>
      <c r="F229" s="116">
        <v>38843.910000000003</v>
      </c>
      <c r="G229" s="116">
        <v>0</v>
      </c>
      <c r="H229" s="111">
        <f>F229/E229*100</f>
        <v>636.78540983606558</v>
      </c>
    </row>
    <row r="230" spans="1:10" ht="39" x14ac:dyDescent="0.25">
      <c r="A230" s="120"/>
      <c r="B230" s="143" t="s">
        <v>272</v>
      </c>
      <c r="C230" s="116">
        <v>5052.42</v>
      </c>
      <c r="D230" s="119"/>
      <c r="E230" s="116">
        <v>6100</v>
      </c>
      <c r="F230" s="116">
        <v>38843.910000000003</v>
      </c>
      <c r="G230" s="116">
        <v>0</v>
      </c>
      <c r="H230" s="111">
        <f>F230/E230*100</f>
        <v>636.78540983606558</v>
      </c>
    </row>
    <row r="231" spans="1:10" s="64" customFormat="1" x14ac:dyDescent="0.25">
      <c r="A231" s="120"/>
      <c r="B231" s="137" t="s">
        <v>264</v>
      </c>
      <c r="C231" s="116">
        <v>998.75</v>
      </c>
      <c r="D231" s="119"/>
      <c r="E231" s="116"/>
      <c r="F231" s="116">
        <v>0</v>
      </c>
      <c r="G231" s="116">
        <v>0</v>
      </c>
      <c r="H231" s="111"/>
      <c r="J231" s="306"/>
    </row>
    <row r="232" spans="1:10" s="295" customFormat="1" ht="26.25" x14ac:dyDescent="0.25">
      <c r="A232" s="120"/>
      <c r="B232" s="164" t="s">
        <v>309</v>
      </c>
      <c r="C232" s="123">
        <v>998.75</v>
      </c>
      <c r="D232" s="122"/>
      <c r="E232" s="123"/>
      <c r="F232" s="116">
        <v>0</v>
      </c>
      <c r="G232" s="116">
        <v>0</v>
      </c>
      <c r="H232" s="124"/>
      <c r="J232" s="306"/>
    </row>
    <row r="233" spans="1:10" ht="26.25" x14ac:dyDescent="0.25">
      <c r="A233" s="120"/>
      <c r="B233" s="185" t="s">
        <v>245</v>
      </c>
      <c r="C233" s="123">
        <v>0</v>
      </c>
      <c r="D233" s="122"/>
      <c r="E233" s="123"/>
      <c r="F233" s="116">
        <v>0</v>
      </c>
      <c r="G233" s="116">
        <v>0</v>
      </c>
      <c r="H233" s="111"/>
    </row>
    <row r="234" spans="1:10" s="64" customFormat="1" x14ac:dyDescent="0.25">
      <c r="A234" s="182"/>
      <c r="B234" s="130" t="s">
        <v>265</v>
      </c>
      <c r="C234" s="132">
        <v>4053.67</v>
      </c>
      <c r="D234" s="181"/>
      <c r="E234" s="145"/>
      <c r="F234" s="116">
        <v>38843.910000000003</v>
      </c>
      <c r="G234" s="132">
        <v>0</v>
      </c>
      <c r="H234" s="111"/>
      <c r="J234" s="306"/>
    </row>
    <row r="235" spans="1:10" x14ac:dyDescent="0.25">
      <c r="A235" s="125"/>
      <c r="B235" s="135" t="s">
        <v>190</v>
      </c>
      <c r="C235" s="123">
        <v>4053.67</v>
      </c>
      <c r="D235" s="123"/>
      <c r="E235" s="123"/>
      <c r="F235" s="116">
        <v>38843.910000000003</v>
      </c>
      <c r="G235" s="116">
        <v>0</v>
      </c>
      <c r="H235" s="111"/>
    </row>
    <row r="236" spans="1:10" s="197" customFormat="1" ht="18" customHeight="1" x14ac:dyDescent="0.25">
      <c r="A236" s="207">
        <v>6103</v>
      </c>
      <c r="B236" s="199" t="s">
        <v>56</v>
      </c>
      <c r="C236" s="204"/>
      <c r="D236" s="201"/>
      <c r="E236" s="204"/>
      <c r="F236" s="204"/>
      <c r="G236" s="204"/>
      <c r="H236" s="204"/>
      <c r="J236" s="307"/>
    </row>
    <row r="237" spans="1:10" s="64" customFormat="1" ht="30" customHeight="1" x14ac:dyDescent="0.25">
      <c r="A237" s="128"/>
      <c r="B237" s="114" t="s">
        <v>271</v>
      </c>
      <c r="C237" s="116">
        <v>5131.28</v>
      </c>
      <c r="D237" s="184"/>
      <c r="E237" s="204">
        <v>0</v>
      </c>
      <c r="F237" s="204">
        <v>3939.16</v>
      </c>
      <c r="G237" s="116">
        <v>0</v>
      </c>
      <c r="H237" s="111">
        <v>0</v>
      </c>
      <c r="J237" s="306"/>
    </row>
    <row r="238" spans="1:10" s="64" customFormat="1" ht="38.25" customHeight="1" x14ac:dyDescent="0.25">
      <c r="A238" s="125"/>
      <c r="B238" s="118" t="s">
        <v>272</v>
      </c>
      <c r="C238" s="116">
        <v>5131.28</v>
      </c>
      <c r="D238" s="184"/>
      <c r="E238" s="204">
        <v>0</v>
      </c>
      <c r="F238" s="204">
        <f>F239+F243</f>
        <v>3939.16</v>
      </c>
      <c r="G238" s="116">
        <v>0</v>
      </c>
      <c r="H238" s="111">
        <v>0</v>
      </c>
      <c r="J238" s="306"/>
    </row>
    <row r="239" spans="1:10" s="64" customFormat="1" ht="24" customHeight="1" x14ac:dyDescent="0.25">
      <c r="A239" s="125"/>
      <c r="B239" s="118" t="s">
        <v>273</v>
      </c>
      <c r="C239" s="116">
        <f>C240+C241+C243</f>
        <v>5131.28</v>
      </c>
      <c r="D239" s="119"/>
      <c r="E239" s="204"/>
      <c r="F239" s="204">
        <v>3796</v>
      </c>
      <c r="G239" s="116">
        <v>0</v>
      </c>
      <c r="H239" s="111"/>
      <c r="J239" s="306"/>
    </row>
    <row r="240" spans="1:10" s="64" customFormat="1" ht="27" customHeight="1" x14ac:dyDescent="0.25">
      <c r="A240" s="125"/>
      <c r="B240" s="121" t="s">
        <v>188</v>
      </c>
      <c r="C240" s="123">
        <v>2592.5</v>
      </c>
      <c r="D240" s="122"/>
      <c r="E240" s="204"/>
      <c r="F240" s="204">
        <v>3796</v>
      </c>
      <c r="G240" s="123">
        <v>0</v>
      </c>
      <c r="H240" s="124"/>
      <c r="J240" s="306"/>
    </row>
    <row r="241" spans="1:10" s="64" customFormat="1" ht="26.25" customHeight="1" x14ac:dyDescent="0.25">
      <c r="A241" s="125"/>
      <c r="B241" s="121" t="s">
        <v>317</v>
      </c>
      <c r="C241" s="123">
        <v>2000</v>
      </c>
      <c r="D241" s="122"/>
      <c r="E241" s="204"/>
      <c r="F241" s="204">
        <v>0</v>
      </c>
      <c r="G241" s="123">
        <v>0</v>
      </c>
      <c r="H241" s="124"/>
      <c r="J241" s="306"/>
    </row>
    <row r="242" spans="1:10" s="64" customFormat="1" ht="26.25" customHeight="1" x14ac:dyDescent="0.25">
      <c r="A242" s="125"/>
      <c r="B242" s="118" t="s">
        <v>341</v>
      </c>
      <c r="C242" s="123">
        <v>538.78</v>
      </c>
      <c r="D242" s="122"/>
      <c r="E242" s="204"/>
      <c r="F242" s="204">
        <v>143.16</v>
      </c>
      <c r="G242" s="123">
        <v>0</v>
      </c>
      <c r="H242" s="124"/>
      <c r="J242" s="306"/>
    </row>
    <row r="243" spans="1:10" s="64" customFormat="1" ht="21" customHeight="1" x14ac:dyDescent="0.25">
      <c r="A243" s="125"/>
      <c r="B243" s="121" t="s">
        <v>190</v>
      </c>
      <c r="C243" s="123">
        <v>538.78</v>
      </c>
      <c r="D243" s="122"/>
      <c r="E243" s="204"/>
      <c r="F243" s="204">
        <v>143.16</v>
      </c>
      <c r="G243" s="123">
        <v>0</v>
      </c>
      <c r="H243" s="124"/>
      <c r="J243" s="306"/>
    </row>
    <row r="244" spans="1:10" x14ac:dyDescent="0.25">
      <c r="A244" s="151">
        <v>9231</v>
      </c>
      <c r="B244" s="152" t="s">
        <v>60</v>
      </c>
      <c r="C244" s="242"/>
      <c r="D244" s="153"/>
      <c r="E244" s="109"/>
      <c r="F244" s="246"/>
      <c r="G244" s="246"/>
      <c r="H244" s="166"/>
    </row>
    <row r="245" spans="1:10" ht="26.25" x14ac:dyDescent="0.25">
      <c r="A245" s="127"/>
      <c r="B245" s="137" t="s">
        <v>271</v>
      </c>
      <c r="C245" s="148">
        <f>2000+4489.56+1000+1000</f>
        <v>8489.5600000000013</v>
      </c>
      <c r="D245" s="213"/>
      <c r="E245" s="116">
        <v>7580</v>
      </c>
      <c r="F245" s="148">
        <v>3990.78</v>
      </c>
      <c r="G245" s="148">
        <f>F245/C245*100</f>
        <v>47.008089936345343</v>
      </c>
      <c r="H245" s="149">
        <f>F245/E245*100</f>
        <v>52.648812664907652</v>
      </c>
    </row>
    <row r="246" spans="1:10" ht="39" x14ac:dyDescent="0.25">
      <c r="A246" s="127"/>
      <c r="B246" s="137" t="s">
        <v>272</v>
      </c>
      <c r="C246" s="116">
        <v>8489.56</v>
      </c>
      <c r="D246" s="213"/>
      <c r="E246" s="116">
        <f>4550+3030</f>
        <v>7580</v>
      </c>
      <c r="F246" s="116">
        <f>F248+F249+F250+F251+F252</f>
        <v>3990.78</v>
      </c>
      <c r="G246" s="148">
        <f t="shared" ref="G246" si="6">F246/C246*100</f>
        <v>47.008089936345357</v>
      </c>
      <c r="H246" s="149">
        <f>F246/E246*100</f>
        <v>52.648812664907652</v>
      </c>
    </row>
    <row r="247" spans="1:10" s="64" customFormat="1" x14ac:dyDescent="0.25">
      <c r="A247" s="327"/>
      <c r="B247" s="137" t="s">
        <v>264</v>
      </c>
      <c r="C247" s="116"/>
      <c r="D247" s="116"/>
      <c r="E247" s="116"/>
      <c r="F247" s="116">
        <f>F248+F249+F250+F251</f>
        <v>3798.26</v>
      </c>
      <c r="G247" s="148"/>
      <c r="H247" s="149"/>
      <c r="J247" s="306"/>
    </row>
    <row r="248" spans="1:10" ht="26.25" x14ac:dyDescent="0.25">
      <c r="A248" s="171"/>
      <c r="B248" s="164" t="s">
        <v>188</v>
      </c>
      <c r="C248" s="123">
        <v>1000</v>
      </c>
      <c r="D248" s="123"/>
      <c r="E248" s="123"/>
      <c r="F248" s="123">
        <v>274</v>
      </c>
      <c r="G248" s="154">
        <f>F248/C248*100</f>
        <v>27.400000000000002</v>
      </c>
      <c r="H248" s="124"/>
    </row>
    <row r="249" spans="1:10" s="64" customFormat="1" ht="26.25" x14ac:dyDescent="0.25">
      <c r="A249" s="171"/>
      <c r="B249" s="164" t="s">
        <v>339</v>
      </c>
      <c r="C249" s="123"/>
      <c r="D249" s="123"/>
      <c r="E249" s="123"/>
      <c r="F249" s="123">
        <v>1610</v>
      </c>
      <c r="G249" s="154"/>
      <c r="H249" s="124"/>
      <c r="J249" s="306"/>
    </row>
    <row r="250" spans="1:10" s="64" customFormat="1" ht="26.25" x14ac:dyDescent="0.25">
      <c r="A250" s="120"/>
      <c r="B250" s="135" t="s">
        <v>189</v>
      </c>
      <c r="C250" s="123">
        <v>1000</v>
      </c>
      <c r="D250" s="116"/>
      <c r="E250" s="116"/>
      <c r="F250" s="123">
        <v>265.81</v>
      </c>
      <c r="G250" s="116">
        <v>0</v>
      </c>
      <c r="H250" s="111"/>
      <c r="J250" s="306"/>
    </row>
    <row r="251" spans="1:10" s="64" customFormat="1" ht="26.25" x14ac:dyDescent="0.25">
      <c r="A251" s="120"/>
      <c r="B251" s="135" t="s">
        <v>340</v>
      </c>
      <c r="C251" s="123"/>
      <c r="D251" s="116"/>
      <c r="E251" s="116"/>
      <c r="F251" s="123">
        <v>1648.45</v>
      </c>
      <c r="G251" s="116"/>
      <c r="H251" s="111"/>
      <c r="J251" s="306"/>
    </row>
    <row r="252" spans="1:10" s="64" customFormat="1" x14ac:dyDescent="0.25">
      <c r="A252" s="120"/>
      <c r="B252" s="253" t="s">
        <v>265</v>
      </c>
      <c r="C252" s="116">
        <v>2000</v>
      </c>
      <c r="D252" s="116"/>
      <c r="E252" s="116"/>
      <c r="F252" s="116">
        <v>192.52</v>
      </c>
      <c r="G252" s="116">
        <v>0</v>
      </c>
      <c r="H252" s="111"/>
      <c r="J252" s="306"/>
    </row>
    <row r="253" spans="1:10" s="64" customFormat="1" ht="15.75" thickBot="1" x14ac:dyDescent="0.3">
      <c r="A253" s="125"/>
      <c r="B253" s="135" t="s">
        <v>190</v>
      </c>
      <c r="C253" s="123">
        <v>2000</v>
      </c>
      <c r="D253" s="116"/>
      <c r="E253" s="116"/>
      <c r="F253" s="123">
        <v>192.52</v>
      </c>
      <c r="G253" s="116">
        <v>0</v>
      </c>
      <c r="H253" s="111"/>
      <c r="J253" s="306"/>
    </row>
    <row r="254" spans="1:10" ht="27" thickBot="1" x14ac:dyDescent="0.3">
      <c r="A254" s="174" t="s">
        <v>59</v>
      </c>
      <c r="B254" s="332" t="s">
        <v>35</v>
      </c>
      <c r="C254" s="328"/>
      <c r="D254" s="329"/>
      <c r="E254" s="330"/>
      <c r="F254" s="251"/>
      <c r="G254" s="273"/>
      <c r="H254" s="331"/>
    </row>
    <row r="255" spans="1:10" s="64" customFormat="1" x14ac:dyDescent="0.25">
      <c r="A255" s="106" t="s">
        <v>323</v>
      </c>
      <c r="B255" s="107" t="s">
        <v>324</v>
      </c>
      <c r="C255" s="243"/>
      <c r="D255" s="108"/>
      <c r="E255" s="172"/>
      <c r="F255" s="172"/>
      <c r="G255" s="172"/>
      <c r="H255" s="173"/>
      <c r="J255" s="306"/>
    </row>
    <row r="256" spans="1:10" s="197" customFormat="1" x14ac:dyDescent="0.25">
      <c r="A256" s="155">
        <v>11</v>
      </c>
      <c r="B256" s="114" t="s">
        <v>11</v>
      </c>
      <c r="C256" s="234"/>
      <c r="D256" s="119"/>
      <c r="E256" s="139"/>
      <c r="F256" s="116"/>
      <c r="G256" s="116"/>
      <c r="H256" s="111"/>
      <c r="J256" s="307"/>
    </row>
    <row r="257" spans="1:10" s="197" customFormat="1" x14ac:dyDescent="0.25">
      <c r="A257" s="155"/>
      <c r="B257" s="114" t="s">
        <v>235</v>
      </c>
      <c r="C257" s="234">
        <v>0</v>
      </c>
      <c r="D257" s="119"/>
      <c r="E257" s="139">
        <v>1000</v>
      </c>
      <c r="F257" s="116">
        <v>0</v>
      </c>
      <c r="G257" s="116">
        <v>0</v>
      </c>
      <c r="H257" s="111">
        <v>0</v>
      </c>
      <c r="J257" s="307"/>
    </row>
    <row r="258" spans="1:10" s="64" customFormat="1" x14ac:dyDescent="0.25">
      <c r="A258" s="128"/>
      <c r="B258" s="118" t="s">
        <v>200</v>
      </c>
      <c r="C258" s="235">
        <v>0</v>
      </c>
      <c r="D258" s="119"/>
      <c r="E258" s="116">
        <v>1000</v>
      </c>
      <c r="F258" s="116">
        <v>0</v>
      </c>
      <c r="G258" s="123">
        <v>0</v>
      </c>
      <c r="H258" s="111">
        <f>F258/E258*100</f>
        <v>0</v>
      </c>
      <c r="J258" s="306"/>
    </row>
    <row r="259" spans="1:10" x14ac:dyDescent="0.25">
      <c r="A259" s="106" t="s">
        <v>246</v>
      </c>
      <c r="B259" s="107" t="s">
        <v>247</v>
      </c>
      <c r="C259" s="243"/>
      <c r="D259" s="108"/>
      <c r="E259" s="172">
        <f>E262+E269</f>
        <v>130938.75</v>
      </c>
      <c r="F259" s="172"/>
      <c r="G259" s="172"/>
      <c r="H259" s="173"/>
    </row>
    <row r="260" spans="1:10" s="197" customFormat="1" x14ac:dyDescent="0.25">
      <c r="A260" s="155">
        <v>11</v>
      </c>
      <c r="B260" s="114" t="s">
        <v>11</v>
      </c>
      <c r="C260" s="234"/>
      <c r="D260" s="119"/>
      <c r="E260" s="139"/>
      <c r="F260" s="116"/>
      <c r="G260" s="116"/>
      <c r="H260" s="111"/>
      <c r="J260" s="307"/>
    </row>
    <row r="261" spans="1:10" x14ac:dyDescent="0.25">
      <c r="A261" s="155"/>
      <c r="B261" s="114" t="s">
        <v>235</v>
      </c>
      <c r="C261" s="116">
        <f>C262+C269</f>
        <v>121299.6</v>
      </c>
      <c r="D261" s="119"/>
      <c r="E261" s="139">
        <v>130938.75</v>
      </c>
      <c r="F261" s="116">
        <f>F262+F269</f>
        <v>134051.05000000002</v>
      </c>
      <c r="G261" s="116">
        <f>F261/C261*100</f>
        <v>110.51235948016318</v>
      </c>
      <c r="H261" s="111">
        <f>F261/E261*100</f>
        <v>102.37691286956689</v>
      </c>
    </row>
    <row r="262" spans="1:10" x14ac:dyDescent="0.25">
      <c r="A262" s="144"/>
      <c r="B262" s="114" t="s">
        <v>276</v>
      </c>
      <c r="C262" s="116">
        <f>C263+C265+C267</f>
        <v>119799</v>
      </c>
      <c r="D262" s="119"/>
      <c r="E262" s="139">
        <f>E261-E269</f>
        <v>128728.75</v>
      </c>
      <c r="F262" s="116">
        <f>F263+F265+F267</f>
        <v>132085.58000000002</v>
      </c>
      <c r="G262" s="116">
        <f t="shared" ref="G262:G270" si="7">F262/C262*100</f>
        <v>110.2559954590606</v>
      </c>
      <c r="H262" s="111">
        <f>F262/E262*100</f>
        <v>102.60767699523224</v>
      </c>
    </row>
    <row r="263" spans="1:10" x14ac:dyDescent="0.25">
      <c r="A263" s="125"/>
      <c r="B263" s="118" t="s">
        <v>194</v>
      </c>
      <c r="C263" s="116">
        <v>99655.78</v>
      </c>
      <c r="D263" s="119"/>
      <c r="E263" s="116"/>
      <c r="F263" s="116">
        <v>110631.35</v>
      </c>
      <c r="G263" s="123">
        <f t="shared" si="7"/>
        <v>111.01348060293141</v>
      </c>
      <c r="H263" s="111"/>
    </row>
    <row r="264" spans="1:10" x14ac:dyDescent="0.25">
      <c r="A264" s="120"/>
      <c r="B264" s="121" t="s">
        <v>195</v>
      </c>
      <c r="C264" s="123">
        <v>99655.78</v>
      </c>
      <c r="D264" s="119"/>
      <c r="E264" s="116"/>
      <c r="F264" s="123">
        <v>110361.35</v>
      </c>
      <c r="G264" s="123">
        <f t="shared" si="7"/>
        <v>110.74254799872121</v>
      </c>
      <c r="H264" s="111"/>
    </row>
    <row r="265" spans="1:10" ht="26.25" x14ac:dyDescent="0.25">
      <c r="A265" s="125"/>
      <c r="B265" s="118" t="s">
        <v>196</v>
      </c>
      <c r="C265" s="116">
        <v>3700</v>
      </c>
      <c r="D265" s="119"/>
      <c r="E265" s="116"/>
      <c r="F265" s="116">
        <v>3200</v>
      </c>
      <c r="G265" s="116">
        <f t="shared" si="7"/>
        <v>86.486486486486484</v>
      </c>
      <c r="H265" s="111"/>
    </row>
    <row r="266" spans="1:10" ht="26.25" x14ac:dyDescent="0.25">
      <c r="A266" s="120"/>
      <c r="B266" s="121" t="s">
        <v>197</v>
      </c>
      <c r="C266" s="123">
        <f>600+1200+400+1500</f>
        <v>3700</v>
      </c>
      <c r="D266" s="119"/>
      <c r="E266" s="116"/>
      <c r="F266" s="123">
        <v>3200</v>
      </c>
      <c r="G266" s="123">
        <f t="shared" si="7"/>
        <v>86.486486486486484</v>
      </c>
      <c r="H266" s="111"/>
    </row>
    <row r="267" spans="1:10" ht="39" x14ac:dyDescent="0.25">
      <c r="A267" s="125"/>
      <c r="B267" s="118" t="s">
        <v>248</v>
      </c>
      <c r="C267" s="116">
        <f>16443.22</f>
        <v>16443.22</v>
      </c>
      <c r="D267" s="119"/>
      <c r="E267" s="116"/>
      <c r="F267" s="116">
        <v>18254.23</v>
      </c>
      <c r="G267" s="116">
        <f t="shared" si="7"/>
        <v>111.01371872419148</v>
      </c>
      <c r="H267" s="111"/>
    </row>
    <row r="268" spans="1:10" ht="39" x14ac:dyDescent="0.25">
      <c r="A268" s="125"/>
      <c r="B268" s="121" t="s">
        <v>249</v>
      </c>
      <c r="C268" s="123">
        <v>16443.32</v>
      </c>
      <c r="D268" s="119"/>
      <c r="E268" s="116"/>
      <c r="F268" s="123">
        <v>18256.23</v>
      </c>
      <c r="G268" s="123">
        <f t="shared" si="7"/>
        <v>111.0252065884505</v>
      </c>
      <c r="H268" s="111"/>
    </row>
    <row r="269" spans="1:10" x14ac:dyDescent="0.25">
      <c r="A269" s="128"/>
      <c r="B269" s="118" t="s">
        <v>200</v>
      </c>
      <c r="C269" s="116">
        <v>1500.6</v>
      </c>
      <c r="D269" s="119"/>
      <c r="E269" s="116">
        <v>2210</v>
      </c>
      <c r="F269" s="116">
        <v>1965.47</v>
      </c>
      <c r="G269" s="123">
        <f t="shared" si="7"/>
        <v>130.97894175663069</v>
      </c>
      <c r="H269" s="111">
        <f>F269/E269*100</f>
        <v>88.935294117647061</v>
      </c>
    </row>
    <row r="270" spans="1:10" ht="26.25" x14ac:dyDescent="0.25">
      <c r="A270" s="128"/>
      <c r="B270" s="118" t="s">
        <v>201</v>
      </c>
      <c r="C270" s="123">
        <v>1500.6</v>
      </c>
      <c r="D270" s="119"/>
      <c r="E270" s="116"/>
      <c r="F270" s="123">
        <v>1965.47</v>
      </c>
      <c r="G270" s="123">
        <f t="shared" si="7"/>
        <v>130.97894175663069</v>
      </c>
      <c r="H270" s="111"/>
    </row>
    <row r="271" spans="1:10" ht="15.75" thickBot="1" x14ac:dyDescent="0.3">
      <c r="A271" s="134"/>
      <c r="B271" s="146" t="s">
        <v>202</v>
      </c>
      <c r="C271" s="145">
        <v>1500.6</v>
      </c>
      <c r="D271" s="131"/>
      <c r="E271" s="132"/>
      <c r="F271" s="145">
        <v>195.47</v>
      </c>
      <c r="G271" s="123">
        <f>F271/C271*100</f>
        <v>13.026122884179662</v>
      </c>
      <c r="H271" s="150"/>
    </row>
    <row r="272" spans="1:10" ht="27" thickBot="1" x14ac:dyDescent="0.3">
      <c r="A272" s="176" t="s">
        <v>37</v>
      </c>
      <c r="B272" s="175" t="s">
        <v>36</v>
      </c>
      <c r="C272" s="282"/>
      <c r="D272" s="283"/>
      <c r="E272" s="283"/>
      <c r="F272" s="283"/>
      <c r="G272" s="179"/>
      <c r="H272" s="180"/>
    </row>
    <row r="273" spans="1:11" s="197" customFormat="1" x14ac:dyDescent="0.25">
      <c r="A273" s="207">
        <v>11</v>
      </c>
      <c r="B273" s="113" t="s">
        <v>11</v>
      </c>
      <c r="C273" s="240"/>
      <c r="D273" s="115"/>
      <c r="E273" s="139"/>
      <c r="F273" s="139"/>
      <c r="G273" s="139"/>
      <c r="H273" s="204"/>
      <c r="J273" s="307"/>
    </row>
    <row r="274" spans="1:11" ht="26.25" x14ac:dyDescent="0.25">
      <c r="A274" s="125"/>
      <c r="B274" s="118" t="s">
        <v>278</v>
      </c>
      <c r="C274" s="116">
        <v>56411.19</v>
      </c>
      <c r="D274" s="119"/>
      <c r="E274" s="116">
        <v>59000</v>
      </c>
      <c r="F274" s="116">
        <v>54890.59</v>
      </c>
      <c r="G274" s="116">
        <v>0</v>
      </c>
      <c r="H274" s="111">
        <f>F274/E274*100</f>
        <v>93.034898305084738</v>
      </c>
    </row>
    <row r="275" spans="1:11" s="64" customFormat="1" ht="26.25" x14ac:dyDescent="0.25">
      <c r="A275" s="161"/>
      <c r="B275" s="130" t="s">
        <v>318</v>
      </c>
      <c r="C275" s="132">
        <v>56411.19</v>
      </c>
      <c r="D275" s="131"/>
      <c r="E275" s="132"/>
      <c r="F275" s="132">
        <v>54890.59</v>
      </c>
      <c r="G275" s="132"/>
      <c r="H275" s="150"/>
      <c r="J275" s="306"/>
    </row>
    <row r="276" spans="1:11" ht="27" thickBot="1" x14ac:dyDescent="0.3">
      <c r="A276" s="161"/>
      <c r="B276" s="146" t="s">
        <v>250</v>
      </c>
      <c r="C276" s="145">
        <v>56411.19</v>
      </c>
      <c r="D276" s="131"/>
      <c r="E276" s="132"/>
      <c r="F276" s="145">
        <v>54890.59</v>
      </c>
      <c r="G276" s="145">
        <v>0</v>
      </c>
      <c r="H276" s="150">
        <v>0</v>
      </c>
    </row>
    <row r="277" spans="1:11" ht="27" thickBot="1" x14ac:dyDescent="0.3">
      <c r="A277" s="176" t="s">
        <v>45</v>
      </c>
      <c r="B277" s="177" t="s">
        <v>46</v>
      </c>
      <c r="C277" s="237"/>
      <c r="D277" s="178"/>
      <c r="E277" s="179"/>
      <c r="F277" s="179"/>
      <c r="G277" s="272"/>
      <c r="H277" s="180"/>
    </row>
    <row r="278" spans="1:11" s="197" customFormat="1" x14ac:dyDescent="0.25">
      <c r="A278" s="203">
        <v>5402</v>
      </c>
      <c r="B278" s="199" t="s">
        <v>61</v>
      </c>
      <c r="C278" s="238"/>
      <c r="D278" s="201"/>
      <c r="E278" s="204"/>
      <c r="F278" s="204"/>
      <c r="G278" s="204"/>
      <c r="H278" s="204"/>
      <c r="J278" s="307"/>
    </row>
    <row r="279" spans="1:11" x14ac:dyDescent="0.25">
      <c r="A279" s="140"/>
      <c r="B279" s="114" t="s">
        <v>277</v>
      </c>
      <c r="C279" s="148">
        <v>8006.41</v>
      </c>
      <c r="D279" s="119"/>
      <c r="E279" s="116">
        <v>9000</v>
      </c>
      <c r="F279" s="148">
        <v>3432.65</v>
      </c>
      <c r="G279" s="148">
        <f>F279/C279*100</f>
        <v>42.873772389872613</v>
      </c>
      <c r="H279" s="111">
        <f>F279/E279*100</f>
        <v>38.140555555555558</v>
      </c>
      <c r="K279" s="35"/>
    </row>
    <row r="280" spans="1:11" x14ac:dyDescent="0.25">
      <c r="A280" s="125"/>
      <c r="B280" s="114" t="s">
        <v>159</v>
      </c>
      <c r="C280" s="148">
        <v>8006.41</v>
      </c>
      <c r="D280" s="119"/>
      <c r="E280" s="116">
        <v>9000</v>
      </c>
      <c r="F280" s="148">
        <v>3432.65</v>
      </c>
      <c r="G280" s="148">
        <f t="shared" ref="G280:G282" si="8">F280/C280*100</f>
        <v>42.873772389872613</v>
      </c>
      <c r="H280" s="111">
        <f>F280/E280*100</f>
        <v>38.140555555555558</v>
      </c>
    </row>
    <row r="281" spans="1:11" s="64" customFormat="1" ht="26.25" x14ac:dyDescent="0.25">
      <c r="A281" s="125"/>
      <c r="B281" s="114" t="s">
        <v>207</v>
      </c>
      <c r="C281" s="148">
        <v>8006.41</v>
      </c>
      <c r="D281" s="119"/>
      <c r="E281" s="116"/>
      <c r="F281" s="148">
        <v>3432.65</v>
      </c>
      <c r="G281" s="148">
        <f t="shared" si="8"/>
        <v>42.873772389872613</v>
      </c>
      <c r="H281" s="111"/>
      <c r="J281" s="306"/>
    </row>
    <row r="282" spans="1:11" x14ac:dyDescent="0.25">
      <c r="A282" s="140"/>
      <c r="B282" s="156" t="s">
        <v>251</v>
      </c>
      <c r="C282" s="154">
        <v>8006.41</v>
      </c>
      <c r="D282" s="122"/>
      <c r="E282" s="123"/>
      <c r="F282" s="154">
        <v>3432.65</v>
      </c>
      <c r="G282" s="148">
        <f t="shared" si="8"/>
        <v>42.873772389872613</v>
      </c>
      <c r="H282" s="111"/>
    </row>
    <row r="283" spans="1:11" s="197" customFormat="1" x14ac:dyDescent="0.25">
      <c r="A283" s="205">
        <v>57</v>
      </c>
      <c r="B283" s="200" t="s">
        <v>48</v>
      </c>
      <c r="C283" s="111"/>
      <c r="D283" s="206"/>
      <c r="E283" s="111"/>
      <c r="F283" s="111"/>
      <c r="G283" s="148"/>
      <c r="H283" s="111"/>
      <c r="J283" s="307"/>
    </row>
    <row r="284" spans="1:11" x14ac:dyDescent="0.25">
      <c r="A284" s="140"/>
      <c r="B284" s="114" t="s">
        <v>277</v>
      </c>
      <c r="C284" s="111">
        <v>0</v>
      </c>
      <c r="D284" s="119"/>
      <c r="E284" s="116">
        <v>1200</v>
      </c>
      <c r="F284" s="148">
        <v>378.65</v>
      </c>
      <c r="G284" s="148">
        <v>0</v>
      </c>
      <c r="H284" s="111">
        <f>F284/E284*100</f>
        <v>31.554166666666667</v>
      </c>
    </row>
    <row r="285" spans="1:11" x14ac:dyDescent="0.25">
      <c r="A285" s="128"/>
      <c r="B285" s="114" t="s">
        <v>159</v>
      </c>
      <c r="C285" s="111">
        <v>0</v>
      </c>
      <c r="D285" s="119"/>
      <c r="E285" s="116">
        <v>1200</v>
      </c>
      <c r="F285" s="148">
        <v>378.65</v>
      </c>
      <c r="G285" s="148">
        <v>0</v>
      </c>
      <c r="H285" s="111">
        <f>F285/E285*100</f>
        <v>31.554166666666667</v>
      </c>
    </row>
    <row r="286" spans="1:11" s="64" customFormat="1" ht="26.25" x14ac:dyDescent="0.25">
      <c r="A286" s="134"/>
      <c r="B286" s="142" t="s">
        <v>224</v>
      </c>
      <c r="C286" s="111">
        <v>0</v>
      </c>
      <c r="D286" s="131"/>
      <c r="E286" s="116"/>
      <c r="F286" s="148">
        <v>378.65</v>
      </c>
      <c r="G286" s="148">
        <v>0</v>
      </c>
      <c r="H286" s="111"/>
      <c r="J286" s="306"/>
    </row>
    <row r="287" spans="1:11" x14ac:dyDescent="0.25">
      <c r="A287" s="134"/>
      <c r="B287" s="157" t="s">
        <v>251</v>
      </c>
      <c r="C287" s="111">
        <v>0</v>
      </c>
      <c r="D287" s="181"/>
      <c r="E287" s="123"/>
      <c r="F287" s="123">
        <v>378.65</v>
      </c>
      <c r="G287" s="148">
        <v>0</v>
      </c>
      <c r="H287" s="111"/>
    </row>
    <row r="288" spans="1:11" s="305" customFormat="1" x14ac:dyDescent="0.25">
      <c r="A288" s="302">
        <v>11</v>
      </c>
      <c r="B288" s="303" t="s">
        <v>11</v>
      </c>
      <c r="C288" s="150"/>
      <c r="D288" s="304"/>
      <c r="E288" s="116"/>
      <c r="F288" s="150"/>
      <c r="G288" s="148"/>
      <c r="H288" s="111"/>
      <c r="J288" s="308"/>
    </row>
    <row r="289" spans="1:10" s="64" customFormat="1" x14ac:dyDescent="0.25">
      <c r="A289" s="140"/>
      <c r="B289" s="114" t="s">
        <v>277</v>
      </c>
      <c r="C289" s="116">
        <v>1655.75</v>
      </c>
      <c r="D289" s="119"/>
      <c r="E289" s="116">
        <v>1800</v>
      </c>
      <c r="F289" s="116">
        <v>4792.0200000000004</v>
      </c>
      <c r="G289" s="148">
        <v>0</v>
      </c>
      <c r="H289" s="111">
        <f>F289/E289*100</f>
        <v>266.22333333333336</v>
      </c>
      <c r="J289" s="306"/>
    </row>
    <row r="290" spans="1:10" s="64" customFormat="1" x14ac:dyDescent="0.25">
      <c r="A290" s="128"/>
      <c r="B290" s="114" t="s">
        <v>159</v>
      </c>
      <c r="C290" s="116">
        <v>1655.75</v>
      </c>
      <c r="D290" s="119"/>
      <c r="E290" s="116">
        <v>1800</v>
      </c>
      <c r="F290" s="116">
        <v>4792.0200000000004</v>
      </c>
      <c r="G290" s="148">
        <v>0</v>
      </c>
      <c r="H290" s="111">
        <f>F290/E290*100</f>
        <v>266.22333333333336</v>
      </c>
      <c r="J290" s="306"/>
    </row>
    <row r="291" spans="1:10" s="64" customFormat="1" ht="26.25" x14ac:dyDescent="0.25">
      <c r="A291" s="134"/>
      <c r="B291" s="142" t="s">
        <v>224</v>
      </c>
      <c r="C291" s="116">
        <v>1655.75</v>
      </c>
      <c r="D291" s="131"/>
      <c r="E291" s="116"/>
      <c r="F291" s="116">
        <v>4792.0200000000004</v>
      </c>
      <c r="G291" s="148">
        <v>0</v>
      </c>
      <c r="H291" s="111"/>
      <c r="J291" s="306"/>
    </row>
    <row r="292" spans="1:10" s="64" customFormat="1" x14ac:dyDescent="0.25">
      <c r="A292" s="134"/>
      <c r="B292" s="157" t="s">
        <v>251</v>
      </c>
      <c r="C292" s="123">
        <v>1655.75</v>
      </c>
      <c r="D292" s="181"/>
      <c r="E292" s="123"/>
      <c r="F292" s="123">
        <v>4792.0200000000004</v>
      </c>
      <c r="G292" s="148">
        <v>0</v>
      </c>
      <c r="H292" s="111"/>
      <c r="J292" s="306"/>
    </row>
    <row r="293" spans="1:10" x14ac:dyDescent="0.25">
      <c r="A293" s="158" t="s">
        <v>47</v>
      </c>
      <c r="B293" s="318" t="s">
        <v>310</v>
      </c>
      <c r="C293" s="319"/>
      <c r="D293" s="153"/>
      <c r="E293" s="109"/>
      <c r="F293" s="159"/>
      <c r="G293" s="159"/>
      <c r="H293" s="110"/>
    </row>
    <row r="294" spans="1:10" s="197" customFormat="1" x14ac:dyDescent="0.25">
      <c r="A294" s="205">
        <v>11</v>
      </c>
      <c r="B294" s="210" t="s">
        <v>41</v>
      </c>
      <c r="C294" s="111"/>
      <c r="D294" s="214"/>
      <c r="E294" s="111"/>
      <c r="F294" s="111"/>
      <c r="G294" s="111"/>
      <c r="H294" s="111"/>
      <c r="J294" s="307"/>
    </row>
    <row r="295" spans="1:10" x14ac:dyDescent="0.25">
      <c r="A295" s="160"/>
      <c r="B295" s="113" t="s">
        <v>158</v>
      </c>
      <c r="C295" s="139">
        <f>C296+C303</f>
        <v>25283.21</v>
      </c>
      <c r="D295" s="115"/>
      <c r="E295" s="116">
        <f>E296+E303</f>
        <v>41174.979999999996</v>
      </c>
      <c r="F295" s="139">
        <f>F296+F303</f>
        <v>271682.03000000003</v>
      </c>
      <c r="G295" s="139">
        <f>F295/C295*100</f>
        <v>1074.5551296690571</v>
      </c>
      <c r="H295" s="111">
        <f>F295/E295*100</f>
        <v>659.82310131055328</v>
      </c>
    </row>
    <row r="296" spans="1:10" x14ac:dyDescent="0.25">
      <c r="A296" s="125"/>
      <c r="B296" s="114" t="s">
        <v>276</v>
      </c>
      <c r="C296" s="116">
        <f>C297+C299+C301</f>
        <v>23931.8</v>
      </c>
      <c r="D296" s="119"/>
      <c r="E296" s="116">
        <f>31765.35+2190+5241.28</f>
        <v>39196.629999999997</v>
      </c>
      <c r="F296" s="116">
        <f>F297+F299+F301</f>
        <v>258776.2</v>
      </c>
      <c r="G296" s="139">
        <f t="shared" ref="G296:G332" si="9">F296/C296*100</f>
        <v>1081.3068803850945</v>
      </c>
      <c r="H296" s="111">
        <f>F296/E296*100</f>
        <v>660.20012434742489</v>
      </c>
    </row>
    <row r="297" spans="1:10" x14ac:dyDescent="0.25">
      <c r="A297" s="125"/>
      <c r="B297" s="118" t="s">
        <v>194</v>
      </c>
      <c r="C297" s="116">
        <v>18682.78</v>
      </c>
      <c r="D297" s="119"/>
      <c r="E297" s="116"/>
      <c r="F297" s="116">
        <v>204360.64</v>
      </c>
      <c r="G297" s="139">
        <f t="shared" si="9"/>
        <v>1093.8449202955878</v>
      </c>
      <c r="H297" s="111"/>
    </row>
    <row r="298" spans="1:10" x14ac:dyDescent="0.25">
      <c r="A298" s="125"/>
      <c r="B298" s="121" t="s">
        <v>195</v>
      </c>
      <c r="C298" s="123">
        <v>18682.77</v>
      </c>
      <c r="D298" s="119"/>
      <c r="E298" s="116"/>
      <c r="F298" s="123">
        <v>204360.64</v>
      </c>
      <c r="G298" s="139">
        <f t="shared" si="9"/>
        <v>1093.845505778854</v>
      </c>
      <c r="H298" s="111"/>
    </row>
    <row r="299" spans="1:10" ht="26.25" x14ac:dyDescent="0.25">
      <c r="A299" s="125"/>
      <c r="B299" s="118" t="s">
        <v>196</v>
      </c>
      <c r="C299" s="116">
        <v>2265</v>
      </c>
      <c r="D299" s="119"/>
      <c r="E299" s="116"/>
      <c r="F299" s="116">
        <v>15800</v>
      </c>
      <c r="G299" s="139">
        <f t="shared" si="9"/>
        <v>697.57174392935985</v>
      </c>
      <c r="H299" s="111"/>
    </row>
    <row r="300" spans="1:10" ht="26.25" x14ac:dyDescent="0.25">
      <c r="A300" s="120"/>
      <c r="B300" s="121" t="s">
        <v>197</v>
      </c>
      <c r="C300" s="123">
        <v>2265</v>
      </c>
      <c r="D300" s="119"/>
      <c r="E300" s="116"/>
      <c r="F300" s="123">
        <v>15800</v>
      </c>
      <c r="G300" s="139">
        <f t="shared" si="9"/>
        <v>697.57174392935985</v>
      </c>
      <c r="H300" s="111"/>
    </row>
    <row r="301" spans="1:10" ht="26.25" x14ac:dyDescent="0.25">
      <c r="A301" s="120"/>
      <c r="B301" s="118" t="s">
        <v>198</v>
      </c>
      <c r="C301" s="116">
        <v>2984.02</v>
      </c>
      <c r="D301" s="119"/>
      <c r="E301" s="116"/>
      <c r="F301" s="116">
        <v>38615.56</v>
      </c>
      <c r="G301" s="139">
        <f t="shared" si="9"/>
        <v>1294.0784579191827</v>
      </c>
      <c r="H301" s="111"/>
    </row>
    <row r="302" spans="1:10" ht="26.25" x14ac:dyDescent="0.25">
      <c r="A302" s="144"/>
      <c r="B302" s="121" t="s">
        <v>199</v>
      </c>
      <c r="C302" s="123">
        <v>2984.02</v>
      </c>
      <c r="D302" s="119"/>
      <c r="E302" s="116"/>
      <c r="F302" s="123">
        <v>38615.56</v>
      </c>
      <c r="G302" s="139">
        <f t="shared" si="9"/>
        <v>1294.0784579191827</v>
      </c>
      <c r="H302" s="111"/>
    </row>
    <row r="303" spans="1:10" x14ac:dyDescent="0.25">
      <c r="A303" s="125"/>
      <c r="B303" s="118" t="s">
        <v>159</v>
      </c>
      <c r="C303" s="116">
        <f>C304</f>
        <v>1351.41</v>
      </c>
      <c r="D303" s="119"/>
      <c r="E303" s="116">
        <f>49.5+1928.85</f>
        <v>1978.35</v>
      </c>
      <c r="F303" s="116">
        <f>F304</f>
        <v>12905.83</v>
      </c>
      <c r="G303" s="139">
        <f t="shared" si="9"/>
        <v>954.98997343515293</v>
      </c>
      <c r="H303" s="111">
        <f>F303/E303*100</f>
        <v>652.35322364596766</v>
      </c>
    </row>
    <row r="304" spans="1:10" ht="26.25" x14ac:dyDescent="0.25">
      <c r="A304" s="120"/>
      <c r="B304" s="118" t="s">
        <v>266</v>
      </c>
      <c r="C304" s="116">
        <f>C305+C306</f>
        <v>1351.41</v>
      </c>
      <c r="D304" s="119"/>
      <c r="E304" s="116"/>
      <c r="F304" s="116">
        <f>F305+F306</f>
        <v>12905.83</v>
      </c>
      <c r="G304" s="139">
        <f t="shared" si="9"/>
        <v>954.98997343515293</v>
      </c>
      <c r="H304" s="111"/>
    </row>
    <row r="305" spans="1:11" x14ac:dyDescent="0.25">
      <c r="A305" s="120"/>
      <c r="B305" s="121" t="s">
        <v>160</v>
      </c>
      <c r="C305" s="123">
        <v>76.5</v>
      </c>
      <c r="D305" s="119"/>
      <c r="E305" s="116"/>
      <c r="F305" s="123">
        <v>510</v>
      </c>
      <c r="G305" s="139">
        <f t="shared" si="9"/>
        <v>666.66666666666674</v>
      </c>
      <c r="H305" s="111"/>
    </row>
    <row r="306" spans="1:11" ht="26.25" x14ac:dyDescent="0.25">
      <c r="A306" s="120"/>
      <c r="B306" s="121" t="s">
        <v>161</v>
      </c>
      <c r="C306" s="123">
        <v>1274.9100000000001</v>
      </c>
      <c r="D306" s="119"/>
      <c r="E306" s="116"/>
      <c r="F306" s="123">
        <v>12395.83</v>
      </c>
      <c r="G306" s="139">
        <f t="shared" si="9"/>
        <v>972.29059306147099</v>
      </c>
      <c r="H306" s="111"/>
      <c r="J306" s="197"/>
      <c r="K306" s="197"/>
    </row>
    <row r="307" spans="1:11" s="197" customFormat="1" x14ac:dyDescent="0.25">
      <c r="A307" s="205">
        <v>5402</v>
      </c>
      <c r="B307" s="210" t="s">
        <v>61</v>
      </c>
      <c r="C307" s="245"/>
      <c r="D307" s="214"/>
      <c r="E307" s="111"/>
      <c r="F307" s="111"/>
      <c r="G307" s="139"/>
      <c r="H307" s="111"/>
      <c r="J307" s="307"/>
    </row>
    <row r="308" spans="1:11" x14ac:dyDescent="0.25">
      <c r="A308" s="160"/>
      <c r="B308" s="113" t="s">
        <v>235</v>
      </c>
      <c r="C308" s="139">
        <f>C309+C316</f>
        <v>121780.81000000001</v>
      </c>
      <c r="D308" s="115"/>
      <c r="E308" s="116">
        <f>E309+E316</f>
        <v>198326.17</v>
      </c>
      <c r="F308" s="139">
        <v>25222</v>
      </c>
      <c r="G308" s="139">
        <f t="shared" si="9"/>
        <v>20.710980654505416</v>
      </c>
      <c r="H308" s="111">
        <f>F308/E308*100</f>
        <v>12.717434113712777</v>
      </c>
    </row>
    <row r="309" spans="1:11" x14ac:dyDescent="0.25">
      <c r="A309" s="125"/>
      <c r="B309" s="114" t="s">
        <v>276</v>
      </c>
      <c r="C309" s="116">
        <f>C310+C312+C314</f>
        <v>115271.51000000001</v>
      </c>
      <c r="D309" s="119"/>
      <c r="E309" s="116">
        <f>153003.1+10548.5+25245.51</f>
        <v>188797.11000000002</v>
      </c>
      <c r="F309" s="116">
        <v>25222</v>
      </c>
      <c r="G309" s="139">
        <f t="shared" si="9"/>
        <v>21.880514968529514</v>
      </c>
      <c r="H309" s="111">
        <f>F309/E309*100</f>
        <v>13.359314663238223</v>
      </c>
    </row>
    <row r="310" spans="1:11" x14ac:dyDescent="0.25">
      <c r="A310" s="125"/>
      <c r="B310" s="118" t="s">
        <v>194</v>
      </c>
      <c r="C310" s="116">
        <v>89988.71</v>
      </c>
      <c r="D310" s="119"/>
      <c r="E310" s="116"/>
      <c r="F310" s="116">
        <v>25222</v>
      </c>
      <c r="G310" s="139">
        <f t="shared" si="9"/>
        <v>28.027960396365277</v>
      </c>
      <c r="H310" s="111"/>
    </row>
    <row r="311" spans="1:11" x14ac:dyDescent="0.25">
      <c r="A311" s="125"/>
      <c r="B311" s="121" t="s">
        <v>195</v>
      </c>
      <c r="C311" s="123">
        <v>89988.71</v>
      </c>
      <c r="D311" s="119"/>
      <c r="E311" s="116"/>
      <c r="F311" s="123">
        <v>25222</v>
      </c>
      <c r="G311" s="139">
        <f t="shared" si="9"/>
        <v>28.027960396365277</v>
      </c>
      <c r="H311" s="111"/>
    </row>
    <row r="312" spans="1:11" ht="26.25" x14ac:dyDescent="0.25">
      <c r="A312" s="125"/>
      <c r="B312" s="118" t="s">
        <v>196</v>
      </c>
      <c r="C312" s="116">
        <v>10909.75</v>
      </c>
      <c r="D312" s="119"/>
      <c r="E312" s="116"/>
      <c r="F312" s="123">
        <v>0</v>
      </c>
      <c r="G312" s="139">
        <f t="shared" si="9"/>
        <v>0</v>
      </c>
      <c r="H312" s="111"/>
    </row>
    <row r="313" spans="1:11" ht="26.25" x14ac:dyDescent="0.25">
      <c r="A313" s="120"/>
      <c r="B313" s="121" t="s">
        <v>197</v>
      </c>
      <c r="C313" s="123">
        <v>10909.75</v>
      </c>
      <c r="D313" s="119"/>
      <c r="E313" s="116"/>
      <c r="F313" s="123">
        <v>0</v>
      </c>
      <c r="G313" s="139">
        <f t="shared" si="9"/>
        <v>0</v>
      </c>
      <c r="H313" s="111"/>
    </row>
    <row r="314" spans="1:11" ht="26.25" x14ac:dyDescent="0.25">
      <c r="A314" s="120"/>
      <c r="B314" s="118" t="s">
        <v>198</v>
      </c>
      <c r="C314" s="116">
        <v>14373.05</v>
      </c>
      <c r="D314" s="119"/>
      <c r="E314" s="116"/>
      <c r="F314" s="123">
        <v>0</v>
      </c>
      <c r="G314" s="139">
        <f t="shared" si="9"/>
        <v>0</v>
      </c>
      <c r="H314" s="111"/>
    </row>
    <row r="315" spans="1:11" ht="26.25" x14ac:dyDescent="0.25">
      <c r="A315" s="144"/>
      <c r="B315" s="121" t="s">
        <v>199</v>
      </c>
      <c r="C315" s="123">
        <v>14373.05</v>
      </c>
      <c r="D315" s="119"/>
      <c r="E315" s="116"/>
      <c r="F315" s="123">
        <v>0</v>
      </c>
      <c r="G315" s="139">
        <f t="shared" si="9"/>
        <v>0</v>
      </c>
      <c r="H315" s="111"/>
    </row>
    <row r="316" spans="1:11" x14ac:dyDescent="0.25">
      <c r="A316" s="125"/>
      <c r="B316" s="118" t="s">
        <v>159</v>
      </c>
      <c r="C316" s="116">
        <f>C317</f>
        <v>6509.2999999999993</v>
      </c>
      <c r="D316" s="119"/>
      <c r="E316" s="116">
        <f>9290.63+238.43</f>
        <v>9529.06</v>
      </c>
      <c r="F316" s="123">
        <v>0</v>
      </c>
      <c r="G316" s="139">
        <f t="shared" si="9"/>
        <v>0</v>
      </c>
      <c r="H316" s="111">
        <f>F316/E316*100</f>
        <v>0</v>
      </c>
    </row>
    <row r="317" spans="1:11" ht="30" customHeight="1" x14ac:dyDescent="0.25">
      <c r="A317" s="120"/>
      <c r="B317" s="118" t="s">
        <v>266</v>
      </c>
      <c r="C317" s="116">
        <f>C318+C319</f>
        <v>6509.2999999999993</v>
      </c>
      <c r="D317" s="119"/>
      <c r="E317" s="116"/>
      <c r="F317" s="123">
        <v>0</v>
      </c>
      <c r="G317" s="139">
        <f t="shared" si="9"/>
        <v>0</v>
      </c>
      <c r="H317" s="111"/>
    </row>
    <row r="318" spans="1:11" x14ac:dyDescent="0.25">
      <c r="A318" s="182"/>
      <c r="B318" s="146" t="s">
        <v>160</v>
      </c>
      <c r="C318" s="163">
        <v>368.48</v>
      </c>
      <c r="D318" s="183"/>
      <c r="E318" s="163"/>
      <c r="F318" s="123">
        <v>0</v>
      </c>
      <c r="G318" s="139">
        <f t="shared" si="9"/>
        <v>0</v>
      </c>
      <c r="H318" s="111"/>
    </row>
    <row r="319" spans="1:11" ht="26.25" x14ac:dyDescent="0.25">
      <c r="A319" s="120"/>
      <c r="B319" s="135" t="s">
        <v>161</v>
      </c>
      <c r="C319" s="129">
        <v>6140.82</v>
      </c>
      <c r="D319" s="129"/>
      <c r="E319" s="129"/>
      <c r="F319" s="123">
        <v>0</v>
      </c>
      <c r="G319" s="139">
        <f t="shared" si="9"/>
        <v>0</v>
      </c>
      <c r="H319" s="111"/>
    </row>
    <row r="320" spans="1:11" s="197" customFormat="1" x14ac:dyDescent="0.25">
      <c r="A320" s="155">
        <v>51</v>
      </c>
      <c r="B320" s="210" t="s">
        <v>49</v>
      </c>
      <c r="C320" s="116"/>
      <c r="D320" s="129"/>
      <c r="E320" s="116"/>
      <c r="F320" s="123"/>
      <c r="G320" s="139"/>
      <c r="H320" s="111"/>
      <c r="J320" s="307"/>
    </row>
    <row r="321" spans="1:10" s="64" customFormat="1" x14ac:dyDescent="0.25">
      <c r="A321" s="120"/>
      <c r="B321" s="253" t="s">
        <v>235</v>
      </c>
      <c r="C321" s="116">
        <f>C322+C329</f>
        <v>21490.739999999998</v>
      </c>
      <c r="D321" s="129"/>
      <c r="E321" s="116">
        <f>E322+E329</f>
        <v>34998.74</v>
      </c>
      <c r="F321" s="116">
        <v>4450.8</v>
      </c>
      <c r="G321" s="139">
        <f t="shared" si="9"/>
        <v>20.710315233444732</v>
      </c>
      <c r="H321" s="111">
        <f>F321/E321*100</f>
        <v>12.717029241624129</v>
      </c>
      <c r="J321" s="306"/>
    </row>
    <row r="322" spans="1:10" s="64" customFormat="1" x14ac:dyDescent="0.25">
      <c r="A322" s="120"/>
      <c r="B322" s="253" t="s">
        <v>276</v>
      </c>
      <c r="C322" s="116">
        <f>C323+C325+C327</f>
        <v>20342.03</v>
      </c>
      <c r="D322" s="129"/>
      <c r="E322" s="116">
        <f>27000.55+1861.5+4455.09</f>
        <v>33317.14</v>
      </c>
      <c r="F322" s="116">
        <v>4450.8</v>
      </c>
      <c r="G322" s="139">
        <f t="shared" si="9"/>
        <v>21.879822220299548</v>
      </c>
      <c r="H322" s="111">
        <f>F322/E322*100</f>
        <v>13.358889748639891</v>
      </c>
      <c r="J322" s="306"/>
    </row>
    <row r="323" spans="1:10" s="64" customFormat="1" x14ac:dyDescent="0.25">
      <c r="A323" s="120"/>
      <c r="B323" s="253" t="s">
        <v>194</v>
      </c>
      <c r="C323" s="116">
        <v>15880.36</v>
      </c>
      <c r="D323" s="129"/>
      <c r="E323" s="129"/>
      <c r="F323" s="116">
        <v>4450.8</v>
      </c>
      <c r="G323" s="139">
        <f t="shared" si="9"/>
        <v>28.027072434126175</v>
      </c>
      <c r="H323" s="111"/>
      <c r="J323" s="306"/>
    </row>
    <row r="324" spans="1:10" s="64" customFormat="1" x14ac:dyDescent="0.25">
      <c r="A324" s="120"/>
      <c r="B324" s="135" t="s">
        <v>195</v>
      </c>
      <c r="C324" s="123">
        <v>15880.36</v>
      </c>
      <c r="D324" s="129"/>
      <c r="E324" s="129"/>
      <c r="F324" s="123">
        <v>4450.8</v>
      </c>
      <c r="G324" s="139">
        <f>F324/C324*100</f>
        <v>28.027072434126175</v>
      </c>
      <c r="H324" s="111"/>
      <c r="J324" s="306"/>
    </row>
    <row r="325" spans="1:10" s="64" customFormat="1" ht="26.25" x14ac:dyDescent="0.25">
      <c r="A325" s="120"/>
      <c r="B325" s="253" t="s">
        <v>196</v>
      </c>
      <c r="C325" s="116">
        <v>1925.25</v>
      </c>
      <c r="D325" s="129"/>
      <c r="E325" s="129"/>
      <c r="F325" s="123">
        <v>0</v>
      </c>
      <c r="G325" s="139">
        <f t="shared" si="9"/>
        <v>0</v>
      </c>
      <c r="H325" s="111"/>
      <c r="J325" s="306"/>
    </row>
    <row r="326" spans="1:10" s="64" customFormat="1" ht="26.25" x14ac:dyDescent="0.25">
      <c r="A326" s="120"/>
      <c r="B326" s="135" t="s">
        <v>197</v>
      </c>
      <c r="C326" s="123">
        <v>1925.25</v>
      </c>
      <c r="D326" s="129"/>
      <c r="E326" s="129"/>
      <c r="F326" s="123">
        <v>0</v>
      </c>
      <c r="G326" s="139">
        <f t="shared" si="9"/>
        <v>0</v>
      </c>
      <c r="H326" s="111"/>
      <c r="J326" s="306"/>
    </row>
    <row r="327" spans="1:10" s="64" customFormat="1" ht="26.25" x14ac:dyDescent="0.25">
      <c r="A327" s="120"/>
      <c r="B327" s="253" t="s">
        <v>198</v>
      </c>
      <c r="C327" s="116">
        <v>2536.42</v>
      </c>
      <c r="D327" s="129"/>
      <c r="E327" s="129"/>
      <c r="F327" s="123">
        <v>0</v>
      </c>
      <c r="G327" s="139">
        <f t="shared" si="9"/>
        <v>0</v>
      </c>
      <c r="H327" s="111"/>
      <c r="J327" s="306"/>
    </row>
    <row r="328" spans="1:10" s="64" customFormat="1" ht="26.25" x14ac:dyDescent="0.25">
      <c r="A328" s="120"/>
      <c r="B328" s="135" t="s">
        <v>199</v>
      </c>
      <c r="C328" s="116">
        <v>2536.42</v>
      </c>
      <c r="D328" s="129"/>
      <c r="E328" s="129"/>
      <c r="F328" s="123">
        <v>0</v>
      </c>
      <c r="G328" s="139">
        <f t="shared" si="9"/>
        <v>0</v>
      </c>
      <c r="H328" s="111"/>
      <c r="J328" s="306"/>
    </row>
    <row r="329" spans="1:10" s="64" customFormat="1" x14ac:dyDescent="0.25">
      <c r="A329" s="120"/>
      <c r="B329" s="253" t="s">
        <v>159</v>
      </c>
      <c r="C329" s="116">
        <f>C330</f>
        <v>1148.71</v>
      </c>
      <c r="D329" s="129"/>
      <c r="E329" s="116">
        <f>42.08+1639.52</f>
        <v>1681.6</v>
      </c>
      <c r="F329" s="123">
        <v>0</v>
      </c>
      <c r="G329" s="139">
        <f t="shared" si="9"/>
        <v>0</v>
      </c>
      <c r="H329" s="111">
        <f>F329/E329*100</f>
        <v>0</v>
      </c>
      <c r="J329" s="306"/>
    </row>
    <row r="330" spans="1:10" s="64" customFormat="1" ht="26.25" x14ac:dyDescent="0.25">
      <c r="A330" s="120"/>
      <c r="B330" s="253" t="s">
        <v>266</v>
      </c>
      <c r="C330" s="116">
        <f>C331+C332</f>
        <v>1148.71</v>
      </c>
      <c r="D330" s="129"/>
      <c r="E330" s="129"/>
      <c r="F330" s="123">
        <v>0</v>
      </c>
      <c r="G330" s="139">
        <f t="shared" si="9"/>
        <v>0</v>
      </c>
      <c r="H330" s="111"/>
      <c r="J330" s="306"/>
    </row>
    <row r="331" spans="1:10" s="64" customFormat="1" x14ac:dyDescent="0.25">
      <c r="A331" s="120"/>
      <c r="B331" s="135" t="s">
        <v>160</v>
      </c>
      <c r="C331" s="129">
        <v>65.03</v>
      </c>
      <c r="D331" s="129"/>
      <c r="E331" s="129"/>
      <c r="F331" s="123">
        <v>0</v>
      </c>
      <c r="G331" s="139">
        <f t="shared" si="9"/>
        <v>0</v>
      </c>
      <c r="H331" s="111"/>
      <c r="J331" s="306"/>
    </row>
    <row r="332" spans="1:10" s="64" customFormat="1" ht="26.25" x14ac:dyDescent="0.25">
      <c r="A332" s="120"/>
      <c r="B332" s="135" t="s">
        <v>161</v>
      </c>
      <c r="C332" s="129">
        <v>1083.68</v>
      </c>
      <c r="D332" s="129"/>
      <c r="E332" s="129"/>
      <c r="F332" s="123">
        <v>0</v>
      </c>
      <c r="G332" s="139">
        <f t="shared" si="9"/>
        <v>0</v>
      </c>
      <c r="H332" s="111"/>
      <c r="J332" s="306"/>
    </row>
    <row r="333" spans="1:10" ht="15.75" thickBot="1" x14ac:dyDescent="0.3">
      <c r="A333" s="247" t="s">
        <v>252</v>
      </c>
      <c r="B333" s="248" t="s">
        <v>253</v>
      </c>
      <c r="C333" s="249"/>
      <c r="D333" s="250"/>
      <c r="E333" s="251"/>
      <c r="F333" s="251"/>
      <c r="G333" s="273"/>
      <c r="H333" s="252"/>
    </row>
    <row r="334" spans="1:10" s="197" customFormat="1" x14ac:dyDescent="0.25">
      <c r="A334" s="203">
        <v>11</v>
      </c>
      <c r="B334" s="199" t="s">
        <v>11</v>
      </c>
      <c r="C334" s="238"/>
      <c r="D334" s="201"/>
      <c r="E334" s="139"/>
      <c r="F334" s="204"/>
      <c r="G334" s="204"/>
      <c r="H334" s="204"/>
      <c r="J334" s="307"/>
    </row>
    <row r="335" spans="1:10" x14ac:dyDescent="0.25">
      <c r="A335" s="128"/>
      <c r="B335" s="142" t="s">
        <v>158</v>
      </c>
      <c r="C335" s="116">
        <f>C336+C343</f>
        <v>10328.570000000002</v>
      </c>
      <c r="D335" s="119"/>
      <c r="E335" s="116">
        <f>E336+E343</f>
        <v>15912.5</v>
      </c>
      <c r="F335" s="116">
        <f>F336+F343</f>
        <v>11644.359999999999</v>
      </c>
      <c r="G335" s="204">
        <f>F335/C335*100</f>
        <v>112.73932403033524</v>
      </c>
      <c r="H335" s="111">
        <f>F335/E335*100</f>
        <v>73.177439120188524</v>
      </c>
    </row>
    <row r="336" spans="1:10" x14ac:dyDescent="0.25">
      <c r="A336" s="125"/>
      <c r="B336" s="142" t="s">
        <v>254</v>
      </c>
      <c r="C336" s="116">
        <f>C337+C339+C341</f>
        <v>9836.2000000000007</v>
      </c>
      <c r="D336" s="119"/>
      <c r="E336" s="116">
        <v>15262.5</v>
      </c>
      <c r="F336" s="116">
        <f>F337+F339+F341</f>
        <v>11135.23</v>
      </c>
      <c r="G336" s="204">
        <f t="shared" ref="G336:G342" si="10">F336/C336*100</f>
        <v>113.20662450946502</v>
      </c>
      <c r="H336" s="111">
        <f>F336/E336*100</f>
        <v>72.958099918099919</v>
      </c>
    </row>
    <row r="337" spans="1:10" x14ac:dyDescent="0.25">
      <c r="A337" s="125"/>
      <c r="B337" s="142" t="s">
        <v>194</v>
      </c>
      <c r="C337" s="116">
        <v>8443.0300000000007</v>
      </c>
      <c r="D337" s="119"/>
      <c r="E337" s="116"/>
      <c r="F337" s="116">
        <v>9667.68</v>
      </c>
      <c r="G337" s="204">
        <f t="shared" si="10"/>
        <v>114.50486377520865</v>
      </c>
      <c r="H337" s="111"/>
    </row>
    <row r="338" spans="1:10" x14ac:dyDescent="0.25">
      <c r="A338" s="125"/>
      <c r="B338" s="157" t="s">
        <v>195</v>
      </c>
      <c r="C338" s="145">
        <v>8443.0300000000007</v>
      </c>
      <c r="D338" s="131"/>
      <c r="E338" s="116"/>
      <c r="F338" s="116">
        <v>9667.68</v>
      </c>
      <c r="G338" s="204">
        <f t="shared" si="10"/>
        <v>114.50486377520865</v>
      </c>
      <c r="H338" s="111"/>
      <c r="J338" s="309"/>
    </row>
    <row r="339" spans="1:10" s="64" customFormat="1" ht="26.25" x14ac:dyDescent="0.25">
      <c r="A339" s="125"/>
      <c r="B339" s="137" t="s">
        <v>267</v>
      </c>
      <c r="C339" s="116">
        <v>100</v>
      </c>
      <c r="D339" s="213"/>
      <c r="E339" s="116"/>
      <c r="F339" s="116">
        <v>300</v>
      </c>
      <c r="G339" s="204">
        <v>0</v>
      </c>
      <c r="H339" s="111"/>
      <c r="J339" s="306"/>
    </row>
    <row r="340" spans="1:10" s="64" customFormat="1" ht="26.25" x14ac:dyDescent="0.25">
      <c r="A340" s="125"/>
      <c r="B340" s="164" t="s">
        <v>268</v>
      </c>
      <c r="C340" s="123">
        <v>100</v>
      </c>
      <c r="D340" s="213"/>
      <c r="E340" s="116"/>
      <c r="F340" s="123">
        <v>300</v>
      </c>
      <c r="G340" s="204">
        <v>0</v>
      </c>
      <c r="H340" s="111"/>
      <c r="J340" s="306"/>
    </row>
    <row r="341" spans="1:10" ht="26.25" x14ac:dyDescent="0.25">
      <c r="A341" s="125"/>
      <c r="B341" s="137" t="s">
        <v>255</v>
      </c>
      <c r="C341" s="116">
        <v>1293.17</v>
      </c>
      <c r="D341" s="213"/>
      <c r="E341" s="116"/>
      <c r="F341" s="116">
        <v>1167.55</v>
      </c>
      <c r="G341" s="204">
        <f t="shared" si="10"/>
        <v>90.285886619701955</v>
      </c>
      <c r="H341" s="111"/>
    </row>
    <row r="342" spans="1:10" ht="32.25" customHeight="1" x14ac:dyDescent="0.25">
      <c r="A342" s="161"/>
      <c r="B342" s="162" t="s">
        <v>256</v>
      </c>
      <c r="C342" s="145">
        <v>1293.17</v>
      </c>
      <c r="D342" s="215"/>
      <c r="E342" s="116"/>
      <c r="F342" s="145">
        <v>1167.55</v>
      </c>
      <c r="G342" s="204">
        <f t="shared" si="10"/>
        <v>90.285886619701955</v>
      </c>
      <c r="H342" s="111"/>
    </row>
    <row r="343" spans="1:10" s="64" customFormat="1" ht="21.75" customHeight="1" x14ac:dyDescent="0.25">
      <c r="A343" s="161"/>
      <c r="B343" s="192" t="s">
        <v>200</v>
      </c>
      <c r="C343" s="193">
        <v>492.37</v>
      </c>
      <c r="D343" s="215"/>
      <c r="E343" s="116">
        <v>650</v>
      </c>
      <c r="F343" s="193">
        <v>509.13</v>
      </c>
      <c r="G343" s="204">
        <v>0</v>
      </c>
      <c r="H343" s="111">
        <f>F343/E343*100</f>
        <v>78.327692307692303</v>
      </c>
      <c r="J343" s="306"/>
    </row>
    <row r="344" spans="1:10" s="64" customFormat="1" ht="32.25" customHeight="1" x14ac:dyDescent="0.25">
      <c r="A344" s="161"/>
      <c r="B344" s="192" t="s">
        <v>262</v>
      </c>
      <c r="C344" s="191">
        <v>492.37</v>
      </c>
      <c r="D344" s="215"/>
      <c r="E344" s="116"/>
      <c r="F344" s="191">
        <v>509.13</v>
      </c>
      <c r="G344" s="204">
        <v>0</v>
      </c>
      <c r="H344" s="111"/>
      <c r="J344" s="306"/>
    </row>
    <row r="345" spans="1:10" s="64" customFormat="1" ht="32.25" customHeight="1" x14ac:dyDescent="0.25">
      <c r="A345" s="161"/>
      <c r="B345" s="162" t="s">
        <v>261</v>
      </c>
      <c r="C345" s="191">
        <v>492.37</v>
      </c>
      <c r="D345" s="215"/>
      <c r="E345" s="116"/>
      <c r="F345" s="191">
        <v>509.13</v>
      </c>
      <c r="G345" s="204">
        <v>0</v>
      </c>
      <c r="H345" s="111"/>
      <c r="J345" s="306"/>
    </row>
    <row r="346" spans="1:10" s="64" customFormat="1" ht="23.25" customHeight="1" x14ac:dyDescent="0.25">
      <c r="A346" s="161"/>
      <c r="B346" s="192" t="s">
        <v>213</v>
      </c>
      <c r="C346" s="193">
        <v>0</v>
      </c>
      <c r="D346" s="215"/>
      <c r="E346" s="116"/>
      <c r="F346" s="193">
        <v>0</v>
      </c>
      <c r="G346" s="204">
        <v>0</v>
      </c>
      <c r="H346" s="111"/>
      <c r="J346" s="306"/>
    </row>
    <row r="347" spans="1:10" s="64" customFormat="1" ht="31.5" customHeight="1" x14ac:dyDescent="0.25">
      <c r="A347" s="161"/>
      <c r="B347" s="162" t="s">
        <v>176</v>
      </c>
      <c r="C347" s="191">
        <v>0</v>
      </c>
      <c r="D347" s="215"/>
      <c r="E347" s="116"/>
      <c r="F347" s="191">
        <v>0</v>
      </c>
      <c r="G347" s="204">
        <v>0</v>
      </c>
      <c r="H347" s="111"/>
      <c r="J347" s="306"/>
    </row>
    <row r="348" spans="1:10" s="197" customFormat="1" x14ac:dyDescent="0.25">
      <c r="A348" s="205">
        <v>57</v>
      </c>
      <c r="B348" s="210" t="s">
        <v>49</v>
      </c>
      <c r="C348" s="111"/>
      <c r="D348" s="214"/>
      <c r="E348" s="111"/>
      <c r="F348" s="111"/>
      <c r="G348" s="111"/>
      <c r="H348" s="111"/>
      <c r="J348" s="307"/>
    </row>
    <row r="349" spans="1:10" s="197" customFormat="1" x14ac:dyDescent="0.25">
      <c r="A349" s="205"/>
      <c r="B349" s="137" t="s">
        <v>235</v>
      </c>
      <c r="C349" s="111">
        <v>64.8</v>
      </c>
      <c r="D349" s="214"/>
      <c r="E349" s="111">
        <v>91.8</v>
      </c>
      <c r="F349" s="111">
        <v>107.66</v>
      </c>
      <c r="G349" s="111">
        <f>F349/C349*100</f>
        <v>166.14197530864197</v>
      </c>
      <c r="H349" s="111">
        <f>F349/E349*100</f>
        <v>117.27668845315904</v>
      </c>
      <c r="J349" s="307"/>
    </row>
    <row r="350" spans="1:10" x14ac:dyDescent="0.25">
      <c r="A350" s="125"/>
      <c r="B350" s="137" t="s">
        <v>200</v>
      </c>
      <c r="C350" s="116">
        <v>64.8</v>
      </c>
      <c r="D350" s="213"/>
      <c r="E350" s="116">
        <v>91.8</v>
      </c>
      <c r="F350" s="116">
        <v>107.66</v>
      </c>
      <c r="G350" s="111">
        <f>F350/C350*100</f>
        <v>166.14197530864197</v>
      </c>
      <c r="H350" s="111">
        <f t="shared" ref="H350" si="11">F350/E350*100</f>
        <v>117.27668845315904</v>
      </c>
    </row>
    <row r="351" spans="1:10" ht="26.25" x14ac:dyDescent="0.25">
      <c r="A351" s="125"/>
      <c r="B351" s="137" t="s">
        <v>224</v>
      </c>
      <c r="C351" s="116">
        <v>64.8</v>
      </c>
      <c r="D351" s="213"/>
      <c r="E351" s="116"/>
      <c r="F351" s="116">
        <v>107.66</v>
      </c>
      <c r="G351" s="111">
        <f>F351/C351*100</f>
        <v>166.14197530864197</v>
      </c>
      <c r="H351" s="111"/>
    </row>
    <row r="352" spans="1:10" x14ac:dyDescent="0.25">
      <c r="A352" s="144"/>
      <c r="B352" s="164" t="s">
        <v>164</v>
      </c>
      <c r="C352" s="123">
        <v>64.8</v>
      </c>
      <c r="D352" s="116"/>
      <c r="E352" s="116"/>
      <c r="F352" s="123">
        <v>107.66</v>
      </c>
      <c r="G352" s="111">
        <f>F352/C352*100</f>
        <v>166.14197530864197</v>
      </c>
      <c r="H352" s="111"/>
    </row>
  </sheetData>
  <mergeCells count="3">
    <mergeCell ref="A1:H1"/>
    <mergeCell ref="A3:H3"/>
    <mergeCell ref="B7:H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 ek</vt:lpstr>
      <vt:lpstr>Prihodi i rashodi prema izvoru </vt:lpstr>
      <vt:lpstr>Rashodi prema funkcijskoj kl</vt:lpstr>
      <vt:lpstr>Račun financiranja</vt:lpstr>
      <vt:lpstr>Račun financiranja po izvorima 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Zadarski otoci</cp:lastModifiedBy>
  <cp:lastPrinted>2026-03-23T08:19:08Z</cp:lastPrinted>
  <dcterms:created xsi:type="dcterms:W3CDTF">2022-08-12T12:51:27Z</dcterms:created>
  <dcterms:modified xsi:type="dcterms:W3CDTF">2026-03-23T13:03:06Z</dcterms:modified>
</cp:coreProperties>
</file>