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POLUGODIŠNJI IZVJEŠTAJ O IZVRŠENJU PLANA\"/>
    </mc:Choice>
  </mc:AlternateContent>
  <xr:revisionPtr revIDLastSave="0" documentId="13_ncr:1_{2F1BEA88-F2C0-49DA-AA4C-AB0015C9C3F0}" xr6:coauthVersionLast="47" xr6:coauthVersionMax="47" xr10:uidLastSave="{00000000-0000-0000-0000-000000000000}"/>
  <bookViews>
    <workbookView xWindow="-108" yWindow="-108" windowWidth="23256" windowHeight="12576" firstSheet="3" activeTab="6" xr2:uid="{00000000-000D-0000-FFFF-FFFF00000000}"/>
  </bookViews>
  <sheets>
    <sheet name="SAŽETAK" sheetId="1" r:id="rId1"/>
    <sheet name="Račun prihoda i rashoda ek" sheetId="10" r:id="rId2"/>
    <sheet name="Prihodi i rashodi prema izvoru " sheetId="8" r:id="rId3"/>
    <sheet name="Rashodi prema funkcijskoj kl" sheetId="5" r:id="rId4"/>
    <sheet name="Račun financiranja po izvorima " sheetId="9" r:id="rId5"/>
    <sheet name="Račun financiranja" sheetId="6" r:id="rId6"/>
    <sheet name="POSEBNI DIO" sheetId="7" r:id="rId7"/>
  </sheets>
  <externalReferences>
    <externalReference r:id="rId8"/>
    <externalReference r:id="rId9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24" i="7" l="1"/>
  <c r="F105" i="7"/>
  <c r="E20" i="8"/>
  <c r="F20" i="8"/>
  <c r="F31" i="8"/>
  <c r="H96" i="10"/>
  <c r="H97" i="10"/>
  <c r="G357" i="7"/>
  <c r="G350" i="7"/>
  <c r="G349" i="7"/>
  <c r="G317" i="7"/>
  <c r="G304" i="7"/>
  <c r="G303" i="7"/>
  <c r="G282" i="7"/>
  <c r="G231" i="7"/>
  <c r="G230" i="7"/>
  <c r="G185" i="7"/>
  <c r="G177" i="7"/>
  <c r="G84" i="7"/>
  <c r="G83" i="7"/>
  <c r="G50" i="7"/>
  <c r="G49" i="7"/>
  <c r="G13" i="7"/>
  <c r="F37" i="8"/>
  <c r="F30" i="8"/>
  <c r="F32" i="8"/>
  <c r="F11" i="8"/>
  <c r="F12" i="8"/>
  <c r="F18" i="8"/>
  <c r="F19" i="8"/>
  <c r="F10" i="8"/>
  <c r="H27" i="10"/>
  <c r="H33" i="10"/>
  <c r="H47" i="10"/>
  <c r="H46" i="10"/>
  <c r="H107" i="10"/>
  <c r="H89" i="10"/>
  <c r="H54" i="10"/>
  <c r="E11" i="10"/>
  <c r="G15" i="1"/>
  <c r="D335" i="7"/>
  <c r="D309" i="7"/>
  <c r="G309" i="7" s="1"/>
  <c r="D154" i="7"/>
  <c r="C11" i="5"/>
  <c r="C12" i="5" s="1"/>
  <c r="C23" i="8"/>
  <c r="F23" i="8" s="1"/>
  <c r="C24" i="8"/>
  <c r="C25" i="8"/>
  <c r="C26" i="8"/>
  <c r="F26" i="8" s="1"/>
  <c r="C27" i="8"/>
  <c r="C28" i="8"/>
  <c r="C29" i="8"/>
  <c r="C33" i="8"/>
  <c r="F33" i="8" s="1"/>
  <c r="C34" i="8"/>
  <c r="C36" i="8"/>
  <c r="F36" i="8" s="1"/>
  <c r="B23" i="8"/>
  <c r="E23" i="8" s="1"/>
  <c r="B24" i="8"/>
  <c r="D25" i="8"/>
  <c r="F25" i="8" s="1"/>
  <c r="E26" i="8"/>
  <c r="B29" i="8"/>
  <c r="B30" i="8" s="1"/>
  <c r="D29" i="8"/>
  <c r="F29" i="8" s="1"/>
  <c r="E31" i="8"/>
  <c r="E33" i="8"/>
  <c r="D34" i="8"/>
  <c r="E34" i="8" s="1"/>
  <c r="B36" i="8"/>
  <c r="E36" i="8" s="1"/>
  <c r="C16" i="8"/>
  <c r="C9" i="8" s="1"/>
  <c r="E19" i="7"/>
  <c r="E15" i="7"/>
  <c r="E118" i="7"/>
  <c r="F46" i="10"/>
  <c r="E25" i="8" l="1"/>
  <c r="D22" i="8"/>
  <c r="F34" i="8"/>
  <c r="E29" i="8"/>
  <c r="C22" i="8"/>
  <c r="F97" i="10"/>
  <c r="G15" i="10"/>
  <c r="G16" i="10"/>
  <c r="G18" i="10"/>
  <c r="G20" i="10"/>
  <c r="G28" i="10"/>
  <c r="G29" i="10"/>
  <c r="G30" i="10"/>
  <c r="G31" i="10"/>
  <c r="G33" i="10"/>
  <c r="G34" i="10"/>
  <c r="G35" i="10"/>
  <c r="F12" i="10"/>
  <c r="F36" i="10"/>
  <c r="F22" i="8" l="1"/>
  <c r="F11" i="10"/>
  <c r="H11" i="10" s="1"/>
  <c r="H12" i="10"/>
  <c r="F96" i="10"/>
  <c r="F110" i="10" s="1"/>
  <c r="H110" i="10" s="1"/>
  <c r="G12" i="10"/>
  <c r="E213" i="7"/>
  <c r="E214" i="7"/>
  <c r="E212" i="7"/>
  <c r="E211" i="7"/>
  <c r="E159" i="7"/>
  <c r="D13" i="5"/>
  <c r="D10" i="5"/>
  <c r="F10" i="5" s="1"/>
  <c r="H12" i="1"/>
  <c r="H15" i="1" s="1"/>
  <c r="D21" i="8"/>
  <c r="F21" i="8" s="1"/>
  <c r="D17" i="8"/>
  <c r="D13" i="8"/>
  <c r="F13" i="8" s="1"/>
  <c r="E34" i="7"/>
  <c r="E26" i="7" s="1"/>
  <c r="D16" i="8" l="1"/>
  <c r="F17" i="8"/>
  <c r="D11" i="5"/>
  <c r="D12" i="5" s="1"/>
  <c r="E232" i="7"/>
  <c r="E117" i="7"/>
  <c r="E124" i="7"/>
  <c r="E131" i="7"/>
  <c r="E167" i="7"/>
  <c r="E158" i="7"/>
  <c r="E162" i="7"/>
  <c r="E189" i="7"/>
  <c r="E186" i="7" s="1"/>
  <c r="E148" i="7"/>
  <c r="E144" i="7"/>
  <c r="E97" i="7"/>
  <c r="G97" i="7" s="1"/>
  <c r="E90" i="7"/>
  <c r="G90" i="7" s="1"/>
  <c r="E178" i="7"/>
  <c r="F91" i="7"/>
  <c r="F92" i="7"/>
  <c r="F93" i="7"/>
  <c r="F94" i="7"/>
  <c r="F95" i="7"/>
  <c r="F96" i="7"/>
  <c r="F98" i="7"/>
  <c r="F100" i="7"/>
  <c r="F101" i="7"/>
  <c r="F102" i="7"/>
  <c r="E310" i="7"/>
  <c r="G310" i="7" s="1"/>
  <c r="E318" i="7"/>
  <c r="E275" i="7"/>
  <c r="G275" i="7" s="1"/>
  <c r="F276" i="7"/>
  <c r="F277" i="7"/>
  <c r="F278" i="7"/>
  <c r="F279" i="7"/>
  <c r="F280" i="7"/>
  <c r="F281" i="7"/>
  <c r="F282" i="7"/>
  <c r="F283" i="7"/>
  <c r="F284" i="7"/>
  <c r="F186" i="7" l="1"/>
  <c r="G186" i="7"/>
  <c r="E155" i="7"/>
  <c r="E113" i="7"/>
  <c r="D9" i="8"/>
  <c r="F16" i="8"/>
  <c r="E143" i="7"/>
  <c r="E89" i="7"/>
  <c r="G89" i="7" s="1"/>
  <c r="E64" i="7"/>
  <c r="F49" i="7"/>
  <c r="E51" i="7"/>
  <c r="E40" i="7"/>
  <c r="E36" i="7" s="1"/>
  <c r="E14" i="7" s="1"/>
  <c r="G14" i="7" s="1"/>
  <c r="G113" i="7" l="1"/>
  <c r="E105" i="7"/>
  <c r="G105" i="7" s="1"/>
  <c r="E154" i="7"/>
  <c r="G154" i="7" s="1"/>
  <c r="G155" i="7"/>
  <c r="F64" i="7"/>
  <c r="G64" i="7"/>
  <c r="E63" i="7"/>
  <c r="F9" i="8"/>
  <c r="F40" i="7"/>
  <c r="C350" i="7"/>
  <c r="C349" i="7" s="1"/>
  <c r="C318" i="7"/>
  <c r="C317" i="7" s="1"/>
  <c r="C312" i="7"/>
  <c r="C310" i="7"/>
  <c r="C275" i="7"/>
  <c r="C230" i="7"/>
  <c r="C167" i="7"/>
  <c r="C159" i="7"/>
  <c r="C158" i="7" s="1"/>
  <c r="C117" i="7"/>
  <c r="C113" i="7" s="1"/>
  <c r="C105" i="7" s="1"/>
  <c r="C97" i="7"/>
  <c r="F97" i="7" s="1"/>
  <c r="C90" i="7"/>
  <c r="F90" i="7" s="1"/>
  <c r="C68" i="7"/>
  <c r="C67" i="7"/>
  <c r="C35" i="7"/>
  <c r="C34" i="7"/>
  <c r="C20" i="7"/>
  <c r="C19" i="7" s="1"/>
  <c r="C15" i="7"/>
  <c r="D24" i="8" l="1"/>
  <c r="G63" i="7"/>
  <c r="F63" i="7"/>
  <c r="C274" i="7"/>
  <c r="F274" i="7" s="1"/>
  <c r="F275" i="7"/>
  <c r="C26" i="7"/>
  <c r="C14" i="7" s="1"/>
  <c r="C13" i="7" s="1"/>
  <c r="F13" i="7" s="1"/>
  <c r="C155" i="7"/>
  <c r="F155" i="7" s="1"/>
  <c r="C89" i="7"/>
  <c r="F89" i="7" s="1"/>
  <c r="C309" i="7"/>
  <c r="B10" i="5"/>
  <c r="B11" i="5" s="1"/>
  <c r="B12" i="5" s="1"/>
  <c r="B37" i="8"/>
  <c r="B22" i="8"/>
  <c r="B9" i="8"/>
  <c r="E9" i="8" s="1"/>
  <c r="D110" i="10"/>
  <c r="D98" i="10"/>
  <c r="D97" i="10" s="1"/>
  <c r="D27" i="10"/>
  <c r="F12" i="1"/>
  <c r="F15" i="1" s="1"/>
  <c r="F24" i="8" l="1"/>
  <c r="E24" i="8"/>
  <c r="D11" i="10"/>
  <c r="G11" i="10" s="1"/>
  <c r="G27" i="10"/>
  <c r="C154" i="7"/>
  <c r="F35" i="7"/>
  <c r="F43" i="7"/>
  <c r="G46" i="10" l="1"/>
  <c r="E11" i="8"/>
  <c r="E12" i="8"/>
  <c r="E13" i="8"/>
  <c r="E16" i="8"/>
  <c r="E19" i="8"/>
  <c r="E21" i="8"/>
  <c r="E10" i="8"/>
  <c r="F185" i="7"/>
  <c r="F216" i="7"/>
  <c r="F293" i="7"/>
  <c r="F349" i="7"/>
  <c r="F310" i="7"/>
  <c r="F311" i="7"/>
  <c r="F312" i="7"/>
  <c r="F313" i="7"/>
  <c r="F314" i="7"/>
  <c r="F315" i="7"/>
  <c r="F316" i="7"/>
  <c r="F317" i="7"/>
  <c r="F318" i="7"/>
  <c r="F319" i="7"/>
  <c r="F320" i="7"/>
  <c r="F309" i="7"/>
  <c r="F118" i="7" l="1"/>
  <c r="F159" i="7"/>
  <c r="F166" i="7"/>
  <c r="F168" i="7"/>
  <c r="F170" i="7"/>
  <c r="F177" i="7"/>
  <c r="F178" i="7"/>
  <c r="F179" i="7"/>
  <c r="F181" i="7"/>
  <c r="F182" i="7"/>
  <c r="F183" i="7"/>
  <c r="F189" i="7"/>
  <c r="F217" i="7" l="1"/>
  <c r="E22" i="8" l="1"/>
  <c r="F158" i="7" l="1"/>
  <c r="F117" i="7"/>
  <c r="F167" i="7" l="1"/>
  <c r="F169" i="7"/>
  <c r="F154" i="7" l="1"/>
  <c r="F113" i="7" l="1"/>
  <c r="F16" i="7" l="1"/>
  <c r="F17" i="7"/>
  <c r="F20" i="7"/>
  <c r="F21" i="7"/>
  <c r="F27" i="7"/>
  <c r="F29" i="7"/>
  <c r="F30" i="7"/>
  <c r="F31" i="7"/>
  <c r="F33" i="7"/>
  <c r="F26" i="7"/>
  <c r="F34" i="7"/>
  <c r="F36" i="7"/>
  <c r="F39" i="7"/>
  <c r="F44" i="7"/>
  <c r="F46" i="7"/>
  <c r="F233" i="7"/>
  <c r="F239" i="7"/>
  <c r="F240" i="7"/>
  <c r="F294" i="7"/>
  <c r="F295" i="7"/>
  <c r="F296" i="7"/>
  <c r="F350" i="7"/>
  <c r="F351" i="7"/>
  <c r="F352" i="7"/>
  <c r="F355" i="7"/>
  <c r="F356" i="7"/>
  <c r="F15" i="7" l="1"/>
  <c r="F19" i="7"/>
  <c r="F232" i="7" l="1"/>
  <c r="F14" i="7" l="1"/>
  <c r="F231" i="7"/>
  <c r="F230" i="7"/>
  <c r="E11" i="5" l="1"/>
  <c r="E12" i="5"/>
  <c r="E13" i="5"/>
  <c r="E10" i="5"/>
  <c r="E37" i="8"/>
  <c r="G48" i="10" l="1"/>
  <c r="G49" i="10"/>
  <c r="G50" i="10"/>
  <c r="G51" i="10"/>
  <c r="G52" i="10"/>
  <c r="G53" i="10"/>
  <c r="G54" i="10"/>
  <c r="G55" i="10"/>
  <c r="G56" i="10"/>
  <c r="G57" i="10"/>
  <c r="G58" i="10"/>
  <c r="G60" i="10"/>
  <c r="G61" i="10"/>
  <c r="G62" i="10"/>
  <c r="G63" i="10"/>
  <c r="G67" i="10"/>
  <c r="G68" i="10"/>
  <c r="G70" i="10"/>
  <c r="G71" i="10"/>
  <c r="G72" i="10"/>
  <c r="G74" i="10"/>
  <c r="G75" i="10"/>
  <c r="G76" i="10"/>
  <c r="G77" i="10"/>
  <c r="G80" i="10"/>
  <c r="G81" i="10"/>
  <c r="G82" i="10"/>
  <c r="G84" i="10"/>
  <c r="G85" i="10"/>
  <c r="G86" i="10"/>
  <c r="G88" i="10"/>
  <c r="G89" i="10"/>
  <c r="G90" i="10"/>
  <c r="G91" i="10"/>
  <c r="G96" i="10"/>
  <c r="G97" i="10"/>
  <c r="G98" i="10"/>
  <c r="G99" i="10"/>
  <c r="G105" i="10"/>
  <c r="G106" i="10"/>
  <c r="G47" i="10"/>
  <c r="G110" i="10" l="1"/>
  <c r="F13" i="5" l="1"/>
  <c r="F11" i="5" l="1"/>
  <c r="F12" i="5" l="1"/>
</calcChain>
</file>

<file path=xl/sharedStrings.xml><?xml version="1.0" encoding="utf-8"?>
<sst xmlns="http://schemas.openxmlformats.org/spreadsheetml/2006/main" count="632" uniqueCount="357">
  <si>
    <t>PRIHODI UKUPNO</t>
  </si>
  <si>
    <t>RASHODI UKUPNO</t>
  </si>
  <si>
    <t>RAZLIKA - VIŠAK / MANJAK</t>
  </si>
  <si>
    <t>VIŠAK / MANJAK IZ PRETHODNE(IH) GODINE KOJI ĆE SE RASPOREDITI / POKRITI</t>
  </si>
  <si>
    <t>NETO FINANCIRANJE</t>
  </si>
  <si>
    <t>VIŠAK / MANJAK + NETO FINANCIRANJE</t>
  </si>
  <si>
    <t>Naziv prihoda</t>
  </si>
  <si>
    <t>Razred</t>
  </si>
  <si>
    <t>Skupina</t>
  </si>
  <si>
    <t>Izvor</t>
  </si>
  <si>
    <t>Prihodi poslovanja</t>
  </si>
  <si>
    <t>Opći prihodi i primici</t>
  </si>
  <si>
    <t>Naziv rashoda</t>
  </si>
  <si>
    <t>Rashodi poslovanja</t>
  </si>
  <si>
    <t>Rashodi za zaposlene</t>
  </si>
  <si>
    <t>Rashodi za nabavu nefinancijske imovine</t>
  </si>
  <si>
    <t>RASHODI PREMA FUNKCIJSKOJ KLASIFIKACIJI</t>
  </si>
  <si>
    <t>BROJČANA OZNAKA I NAZIV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</si>
  <si>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</si>
  <si>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</si>
  <si>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</si>
  <si>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</si>
  <si>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</si>
  <si>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</si>
  <si>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>Materijalni rashodi</t>
  </si>
  <si>
    <t>Primici od zaduživanja</t>
  </si>
  <si>
    <t>Namjenski primici od zaduživanja</t>
  </si>
  <si>
    <t>Izdaci za otplatu glavnice primljenih kredita i zajmova</t>
  </si>
  <si>
    <t>Vlastiti prihodi</t>
  </si>
  <si>
    <t>B) SAŽETAK RAČUNA FINANCIRANJA</t>
  </si>
  <si>
    <t>UKUPAN DONOS VIŠKA / MANJKA IZ PRETHODNE(IH) GODINE***</t>
  </si>
  <si>
    <t>Pomoći iz inozemstva i od subjekata unutar općeg proračuna</t>
  </si>
  <si>
    <t>Prihodi iz nadležnog proračuna i od HZZO-a temeljem ugovornih obveza</t>
  </si>
  <si>
    <t>Rashodi za nabavu proizvedene dugotrajne imovine</t>
  </si>
  <si>
    <t>Naziv</t>
  </si>
  <si>
    <t>Izvanstandardni programi u školama</t>
  </si>
  <si>
    <t>Financiranje nabave drugih obrazovnih materijala</t>
  </si>
  <si>
    <t>A 1013-07</t>
  </si>
  <si>
    <t>Osnovnoškolsko obrazovanje</t>
  </si>
  <si>
    <t>A 1012-02</t>
  </si>
  <si>
    <t xml:space="preserve">Financijski rashodi </t>
  </si>
  <si>
    <t xml:space="preserve">Opći prihodi i primici </t>
  </si>
  <si>
    <t>09 Obrazovanje</t>
  </si>
  <si>
    <t>0912 Osnovno obrazovanje</t>
  </si>
  <si>
    <t>096 Dodatne usluge u obrazovanju</t>
  </si>
  <si>
    <t>A 1013-13</t>
  </si>
  <si>
    <t>Prehrana učenika u osnovnim školama</t>
  </si>
  <si>
    <t>A 1013-14</t>
  </si>
  <si>
    <t>Pomoći</t>
  </si>
  <si>
    <t xml:space="preserve">Pomoći </t>
  </si>
  <si>
    <t>PROGRAM 1012</t>
  </si>
  <si>
    <t xml:space="preserve">Vlastiti prihodi </t>
  </si>
  <si>
    <t>Prihod od financijske imovine</t>
  </si>
  <si>
    <t>Prihodi za posebne namjene</t>
  </si>
  <si>
    <t xml:space="preserve">Naknade građanima i kućanstvima </t>
  </si>
  <si>
    <t>Višak vlastitih prihoda</t>
  </si>
  <si>
    <t xml:space="preserve">Donacije </t>
  </si>
  <si>
    <t>Opremanje škola STANDARD</t>
  </si>
  <si>
    <t>A 1012-10</t>
  </si>
  <si>
    <t>PROGRAM 1013</t>
  </si>
  <si>
    <t xml:space="preserve">Višak vlastitih prihoda </t>
  </si>
  <si>
    <t>Sredstva iz EU</t>
  </si>
  <si>
    <t xml:space="preserve">Izvršenje tekuće godine </t>
  </si>
  <si>
    <t>Indeks</t>
  </si>
  <si>
    <t xml:space="preserve">Izvršenje prethodne godine </t>
  </si>
  <si>
    <t xml:space="preserve">Plan tekuće godine </t>
  </si>
  <si>
    <t>Izvršenje tekuće godine</t>
  </si>
  <si>
    <t xml:space="preserve">UKUPNO PRIHODI </t>
  </si>
  <si>
    <t>1 Opći prihodi i primici</t>
  </si>
  <si>
    <t>11 Opći prihodi i primici</t>
  </si>
  <si>
    <t>3 Vlastiti prihodi</t>
  </si>
  <si>
    <t>31 Vlastiti prihodi</t>
  </si>
  <si>
    <t>UKUPNO RASHODI</t>
  </si>
  <si>
    <t>A) SAŽETAK RAČUNA PRIHODA I RASHODA</t>
  </si>
  <si>
    <t xml:space="preserve">                 IZVJEŠTAJ RAČUNA FINANCIRANJA PREMA EKONOMSKOJ KLASIFIKACIJI </t>
  </si>
  <si>
    <t>IZVJEŠTAJ RAČUNA FINANCIRANJA PREMA IZVORIMA FINANCIRANJA</t>
  </si>
  <si>
    <t>IZVJEŠTAJ O PRIHODIMA I RASHODIMA PREMA IZVORIMA FINANCIRANJA</t>
  </si>
  <si>
    <t xml:space="preserve">4 Prihodi za posbene namjene </t>
  </si>
  <si>
    <t>41 Prihodi za posbne namjene</t>
  </si>
  <si>
    <t>5 Pomoći</t>
  </si>
  <si>
    <t>6 Donacije</t>
  </si>
  <si>
    <t xml:space="preserve">VIŠAK PRIHODA KORIŠTEN ZA POKRIĆE RASHODA </t>
  </si>
  <si>
    <t>9 Rezultat</t>
  </si>
  <si>
    <t>92 Višak vlastitih prihoda</t>
  </si>
  <si>
    <t>RASHODI POSLOVANJA PREMA EKONOMSKOJ KLASIFIKACIJI</t>
  </si>
  <si>
    <t xml:space="preserve">A. RAČUN PRIHODA I RASHODA </t>
  </si>
  <si>
    <t>PRIHODI POSLOVANJA PREMA EKONOMSKOJ KLASIFIKACIJI</t>
  </si>
  <si>
    <t>B. RAČUN FINANCIRANJA</t>
  </si>
  <si>
    <t xml:space="preserve">B. RAČUN FINANCIRANJA </t>
  </si>
  <si>
    <t xml:space="preserve">Ostali nespomenuti prihodi </t>
  </si>
  <si>
    <t xml:space="preserve">Pomoći proračunskim korisnicima iz proračuna koji im nije nadležan </t>
  </si>
  <si>
    <t xml:space="preserve">Tekuće pomoći proračunskim korisnicima iz proračuna koji im nije nadležan </t>
  </si>
  <si>
    <t xml:space="preserve">Kapitalne pomoći  proračunskim korisnicima iz proračuna koji im nije nadležan </t>
  </si>
  <si>
    <t xml:space="preserve">Prijenosi između proračunskih korisnika istog proračuna </t>
  </si>
  <si>
    <t>Tekući prijenosi između proračunskih korisnika istog proračuna</t>
  </si>
  <si>
    <t xml:space="preserve">Tekući prijenosi između proračunskih korisnika istog proračuna temeljem prijenosa EU sredstava </t>
  </si>
  <si>
    <t>Prihodi od  imovine</t>
  </si>
  <si>
    <t>Kamate na oročena sredstva i depozite po viđenju</t>
  </si>
  <si>
    <t>Prihodi po posebnim propisima</t>
  </si>
  <si>
    <t>Prihodi od upravnih i administrativnih pristojbu, pristojbi po posebnim propisima i naknada</t>
  </si>
  <si>
    <t xml:space="preserve">Prihodi od prodaje proizvoda i robe te pruženih usluga </t>
  </si>
  <si>
    <t>Prihodi od pruženih usluga</t>
  </si>
  <si>
    <t xml:space="preserve">Tekuće donacije </t>
  </si>
  <si>
    <t>Prihodi iz nadležnog proračuna za financiranje redovne djelatnosti proračunskih korisnika</t>
  </si>
  <si>
    <t xml:space="preserve">Prihodi iz nadležnog proračuna za financiranje rashoda poslovanja </t>
  </si>
  <si>
    <t>Prihodi iz nadležnog proračuna za financiranjerashoda za nabavu nefinancijske imovine</t>
  </si>
  <si>
    <t xml:space="preserve">Ostali prihodi </t>
  </si>
  <si>
    <t xml:space="preserve">Kapitalne donacije </t>
  </si>
  <si>
    <t>Plaće za redovan rad</t>
  </si>
  <si>
    <t>Plaće (Bruto)</t>
  </si>
  <si>
    <t xml:space="preserve">Ostali rashodi za zaposlene </t>
  </si>
  <si>
    <t>Doprinosi na plaće</t>
  </si>
  <si>
    <t xml:space="preserve">Doprinosi za obvezno zdravstveno osiguranje </t>
  </si>
  <si>
    <t>Naknade troškova zaposlenima</t>
  </si>
  <si>
    <t>Službena putovanja</t>
  </si>
  <si>
    <t>Naknade za prijevoz , za rad na terenu i odvojeni život</t>
  </si>
  <si>
    <t>Stručno usavršavanje zaposlenika</t>
  </si>
  <si>
    <t>Rashodi za materijal i energiju</t>
  </si>
  <si>
    <t xml:space="preserve">Uredski materijal i ostali materijalni rashodi </t>
  </si>
  <si>
    <t>Materijal i sirovine</t>
  </si>
  <si>
    <t>Energija</t>
  </si>
  <si>
    <t xml:space="preserve">Materijal i dijelovi za tekuće i investicijsko održavanje </t>
  </si>
  <si>
    <t>Sitni inventar i auto gume</t>
  </si>
  <si>
    <t>Službena, radna i zaštitna odjeća i obuća</t>
  </si>
  <si>
    <t xml:space="preserve">Rashodi za usluge </t>
  </si>
  <si>
    <t>Usluge telefona, pošte i prijevoza</t>
  </si>
  <si>
    <t>Usluge tekućegi investicijskog održavanja</t>
  </si>
  <si>
    <t>Usluge promidžbe i informiranja</t>
  </si>
  <si>
    <t>Komunalne usluge</t>
  </si>
  <si>
    <t>Zakupnine i najamnine</t>
  </si>
  <si>
    <t xml:space="preserve">Zdravstvene i veterinarske usluge </t>
  </si>
  <si>
    <t>Intelektualne i osobne usluge</t>
  </si>
  <si>
    <t>Računalne usluge</t>
  </si>
  <si>
    <t>Ostale usluge</t>
  </si>
  <si>
    <t xml:space="preserve">Ostali nespomenuti rashodi poslovanja </t>
  </si>
  <si>
    <t xml:space="preserve">Ostali financijski rashodi </t>
  </si>
  <si>
    <t>Bankarske usluge i usluge platnog prometa</t>
  </si>
  <si>
    <t>Zatezne kamate</t>
  </si>
  <si>
    <t>Ostale naknade građanima i kućanstvima iz proračuna</t>
  </si>
  <si>
    <t>Naknade građanima i kućanstvima u novcu</t>
  </si>
  <si>
    <t>Naknade građanima i kućanstvima u naravi</t>
  </si>
  <si>
    <t>Ostale naknade troškova zaposlenima</t>
  </si>
  <si>
    <t>Premije osiguranja</t>
  </si>
  <si>
    <t>Reprezentacija</t>
  </si>
  <si>
    <t>Članarine</t>
  </si>
  <si>
    <t>Pristojbe i naknade</t>
  </si>
  <si>
    <t>Troškovi sudskih postupaka</t>
  </si>
  <si>
    <t>Postrojenja i oprema</t>
  </si>
  <si>
    <t xml:space="preserve">Uredska oprema i namještaj </t>
  </si>
  <si>
    <t>Komunikacijska oprema</t>
  </si>
  <si>
    <t>Instrumenti, uređaji i strojevi</t>
  </si>
  <si>
    <t xml:space="preserve">Sportska i glazbena oprema </t>
  </si>
  <si>
    <t>Uređaji, strojevi i oprema za ostale namjene</t>
  </si>
  <si>
    <t>Knjige</t>
  </si>
  <si>
    <t xml:space="preserve">Knjige </t>
  </si>
  <si>
    <t>A 1012-01</t>
  </si>
  <si>
    <t>Materijalni rashodi škola-STANDARD</t>
  </si>
  <si>
    <t xml:space="preserve">3 Rashodi poslovanja </t>
  </si>
  <si>
    <t xml:space="preserve">32 Materijalni rashodi </t>
  </si>
  <si>
    <t>3211-Službena putovanja</t>
  </si>
  <si>
    <t>3212-Naknade za prijevoz na posao i s posla</t>
  </si>
  <si>
    <t>3213-Stručno usavršavanje zaposlenika</t>
  </si>
  <si>
    <t>3214- Ostale naknade troškova zaposlenima</t>
  </si>
  <si>
    <t>3221-Uredski materijal</t>
  </si>
  <si>
    <t>3223-Energija</t>
  </si>
  <si>
    <t xml:space="preserve">3222- Materijali i sirovine </t>
  </si>
  <si>
    <t>3224-Materijali i dijelovi za tekuć.i inves.održ.</t>
  </si>
  <si>
    <t>3225-Sitni inventar i auto gume</t>
  </si>
  <si>
    <t>3227- Službena, radna i zaštitna odjeća i obuća</t>
  </si>
  <si>
    <t>3231-Usluge telefona ,pošte i prijevoza</t>
  </si>
  <si>
    <t>3232-Usluge tekuć.i investic.održavanja</t>
  </si>
  <si>
    <t>3233- Usluge promidžbe i informiranja</t>
  </si>
  <si>
    <t>3234-Komunalne usluge</t>
  </si>
  <si>
    <t>3235-Zakupnine i najamnine</t>
  </si>
  <si>
    <t xml:space="preserve">3236- Zdravstvene usluge </t>
  </si>
  <si>
    <t>3237-Intelektualne i osobne usluge</t>
  </si>
  <si>
    <t>3238-Računalne usluge</t>
  </si>
  <si>
    <t>3239-Ostale usluge</t>
  </si>
  <si>
    <t>3292-Premije osiguranja</t>
  </si>
  <si>
    <t>3293-Reprezentacija</t>
  </si>
  <si>
    <t>3294-Članarine</t>
  </si>
  <si>
    <t>3299-Ostali nespom.rashodi poslovanja</t>
  </si>
  <si>
    <t>Financijski rashodi škola STANDARD</t>
  </si>
  <si>
    <t>34 Financijski rashodi</t>
  </si>
  <si>
    <t>3431-Bankarske usl.i isl.platnog prometa</t>
  </si>
  <si>
    <t>3433-Zatezne kamate</t>
  </si>
  <si>
    <t>A 1012-03</t>
  </si>
  <si>
    <t>4221-Uredska oprema i namještaj</t>
  </si>
  <si>
    <t>4226-Sportska i glazbena oprema</t>
  </si>
  <si>
    <t>4241-Knjige u knižnicama</t>
  </si>
  <si>
    <t>A 1012-09</t>
  </si>
  <si>
    <t>Rashodi za zaposlene -vlastiti i namjenski prihodi škola</t>
  </si>
  <si>
    <t>31-Plaće za zaposlene</t>
  </si>
  <si>
    <t>311-Plaće za zaposlene</t>
  </si>
  <si>
    <t>3111-Plaće za redovan rad</t>
  </si>
  <si>
    <t>312-Ostali rashodi za zaposlene</t>
  </si>
  <si>
    <t>3121-Ostali rashodi za zaposlene</t>
  </si>
  <si>
    <t>313-Doprinosi za zdravstveno osiguranje</t>
  </si>
  <si>
    <t>3132-Doprinosi za obavezno zdravstveno osiguranje</t>
  </si>
  <si>
    <t>32-Materijalni rashodi</t>
  </si>
  <si>
    <t xml:space="preserve">321- Naknada troškova zaposlenima </t>
  </si>
  <si>
    <t>3212-Naknade za prijevoz</t>
  </si>
  <si>
    <t xml:space="preserve">Materijalni rashodi- vlastiti i namjenski prihodi </t>
  </si>
  <si>
    <t xml:space="preserve">31- Rashodi za zaposlene </t>
  </si>
  <si>
    <t>321- Naknade troškova zaposlenima</t>
  </si>
  <si>
    <t>3213-Stručno usavršavanje zaposlnika</t>
  </si>
  <si>
    <t>322- Rashodi za materijal i energiju</t>
  </si>
  <si>
    <t>3222-Materijali i sirovine</t>
  </si>
  <si>
    <t>3223- Energija</t>
  </si>
  <si>
    <t>3224- Materijal i dijelovi za tek. i inv.održavanje</t>
  </si>
  <si>
    <t>3225-Sitan inventar</t>
  </si>
  <si>
    <t>3227- Radna odjeća i obuća</t>
  </si>
  <si>
    <t>323-Rashodi za usluge</t>
  </si>
  <si>
    <t>3231- Usluge telefona, pošte i prijevoza</t>
  </si>
  <si>
    <t>3232-Usluge tek.i inv.održavanja</t>
  </si>
  <si>
    <t>329-Ostali rashodi poslovanja</t>
  </si>
  <si>
    <t>3293-Reprezenztacija</t>
  </si>
  <si>
    <t>3299- Ostali nespomenutu rashodi</t>
  </si>
  <si>
    <t>34-Ostali financijski rashodi</t>
  </si>
  <si>
    <t>3433- Zatezne kamate</t>
  </si>
  <si>
    <t>37-Naknade građanima i kućanstvima</t>
  </si>
  <si>
    <t>3712-Naknade građanima i kućanstvima u naravi</t>
  </si>
  <si>
    <t>37- Naknade građanima i kućanstvima</t>
  </si>
  <si>
    <t>322-Rashodi za materijal i energiju</t>
  </si>
  <si>
    <t>323- Rashodi za usluge</t>
  </si>
  <si>
    <t>3237- Intelektualne i osobne usluge</t>
  </si>
  <si>
    <t xml:space="preserve">3239-Ostale usluge </t>
  </si>
  <si>
    <t>329- Ostali nespomenuti rashodi poslovanja</t>
  </si>
  <si>
    <t>3293- Reprezentacija</t>
  </si>
  <si>
    <t>3299-Ostali nespomenuti rashodi poslovanja</t>
  </si>
  <si>
    <t xml:space="preserve">37- Ostale naknade građanima i kućanstvima </t>
  </si>
  <si>
    <t xml:space="preserve">372 - Ostale naknade građanima i kućanstvima </t>
  </si>
  <si>
    <t xml:space="preserve">3721- Naknada građanima i kućanstvima u novcu </t>
  </si>
  <si>
    <t>3722- Naknada građanima i kućanstvima u naravi</t>
  </si>
  <si>
    <t>3 Rashodi poslovanja</t>
  </si>
  <si>
    <t>321- Naknada troškova zaposlenima</t>
  </si>
  <si>
    <t>3211- Sužbena putovanja</t>
  </si>
  <si>
    <t xml:space="preserve">3221-Uredski materijal </t>
  </si>
  <si>
    <t>3225- Sitan inventar</t>
  </si>
  <si>
    <t>3231 Usluge telefon, pošte i prijevoza</t>
  </si>
  <si>
    <t xml:space="preserve">A 1012-12 </t>
  </si>
  <si>
    <t xml:space="preserve">Opremanje škola -vlastiti i namjenski prihodi </t>
  </si>
  <si>
    <t>4222-Komunikacijska oprema</t>
  </si>
  <si>
    <t>4225-Instrumenti, uređaji i strojevi</t>
  </si>
  <si>
    <t>4227-Uređaji, strojevi i oprema za ostale namjene</t>
  </si>
  <si>
    <t>A 1013-06</t>
  </si>
  <si>
    <t xml:space="preserve">Produženi boravak </t>
  </si>
  <si>
    <t>313-Doprinosi za zdravstveno osiguranje osiguranje</t>
  </si>
  <si>
    <t>3131-Doprinosi za obavezno zdravstveno osiguranje osiguranje</t>
  </si>
  <si>
    <t>3722-Naknade građanima i kućanstvima u naravi</t>
  </si>
  <si>
    <t>3222-Materijali  i sirovine</t>
  </si>
  <si>
    <t>A 1013-17</t>
  </si>
  <si>
    <t xml:space="preserve">Program predškole </t>
  </si>
  <si>
    <t>31-Rashodi za zaposlene</t>
  </si>
  <si>
    <t xml:space="preserve">313- Doprinosi za zdravstveno oisguranje </t>
  </si>
  <si>
    <t xml:space="preserve">3132- Doprinosi za obavezno  zdravstveno oisguranje </t>
  </si>
  <si>
    <t xml:space="preserve">Indeks </t>
  </si>
  <si>
    <t>4511- Dodatna ulaganja u građ. objektima</t>
  </si>
  <si>
    <t xml:space="preserve">343- Ostali financijski rashodi </t>
  </si>
  <si>
    <t>3722- Naknade građanima i kućanstvima u naravi</t>
  </si>
  <si>
    <t xml:space="preserve">3212- Naknade za prijevoz, za rad na terenu i odvojen život </t>
  </si>
  <si>
    <t xml:space="preserve">321- Nakande troškova zaposlenima </t>
  </si>
  <si>
    <t>3295- Pristojbe i naknade</t>
  </si>
  <si>
    <t xml:space="preserve">422 Postrojenja i oprema </t>
  </si>
  <si>
    <t xml:space="preserve">424 Knjige </t>
  </si>
  <si>
    <t>321-Naknade troškova zaposlenicima</t>
  </si>
  <si>
    <t xml:space="preserve">312- Ostali rashodi za zaposlene </t>
  </si>
  <si>
    <t xml:space="preserve">3121- Ostali rashodi za zaposlene </t>
  </si>
  <si>
    <t xml:space="preserve">322-Materijalni rashodi </t>
  </si>
  <si>
    <t>329-Ostale usluge</t>
  </si>
  <si>
    <t xml:space="preserve">4 Rashodi za nabavu nefinancijske imovine </t>
  </si>
  <si>
    <t>42 Rashodi za nabavu proizvedene dugotrajne imovine</t>
  </si>
  <si>
    <t>422-Postrojenja i oprema</t>
  </si>
  <si>
    <t>45- Dodatna ulaganja na građ.objektima</t>
  </si>
  <si>
    <t xml:space="preserve">32- Materijalni rashodi </t>
  </si>
  <si>
    <t xml:space="preserve">31 Rashodi za zaposlene </t>
  </si>
  <si>
    <t>3-Rashodi poslovanja</t>
  </si>
  <si>
    <t xml:space="preserve">37-Ostale naknade građanima i kućanstvima </t>
  </si>
  <si>
    <t>422 Postrojenja i oprema</t>
  </si>
  <si>
    <t>Plan tekuće godine</t>
  </si>
  <si>
    <t>PRIHODI POSLOVANJA</t>
  </si>
  <si>
    <t>PRIHODI OD PRODAJE NEFINANCIJSKE IMOVINE</t>
  </si>
  <si>
    <t>RASHODI  POSLOVANJA</t>
  </si>
  <si>
    <t>RASHODI ZA NABAVU NEFINANCIJSKE IMOVINE</t>
  </si>
  <si>
    <t>PRIMICI OD FINANCIJSKE IMOVINE I ZADUŽIVANJA</t>
  </si>
  <si>
    <t>IZDACI ZA FINANCIJSKU IMOVINU I OTPLATE ZAJMOVA</t>
  </si>
  <si>
    <t>C) PRENESENI VIŠAK ILI PRENESENI MANJAK I VIŠEGODIŠNJI PLAN URAVNOTEŽENJA</t>
  </si>
  <si>
    <r>
      <t xml:space="preserve">* Napomena: U Uputi o procesu prilagodbe poslovnih procesa subjekata opće države za poslovanje u euru iz lipnja 2022. dana je preporuka da u Općem dijelu financijskog plana sažetak Računa prihoda i rashoda i Računa financiranja bude iskazan dvojno, odnosno </t>
    </r>
    <r>
      <rPr>
        <b/>
        <i/>
        <u/>
        <sz val="9"/>
        <color indexed="8"/>
        <rFont val="Arial"/>
        <family val="2"/>
        <charset val="238"/>
      </rPr>
      <t>u kunama i u eurima</t>
    </r>
    <r>
      <rPr>
        <b/>
        <i/>
        <sz val="9"/>
        <color indexed="8"/>
        <rFont val="Arial"/>
        <family val="2"/>
        <charset val="238"/>
      </rPr>
      <t>.</t>
    </r>
  </si>
  <si>
    <t>** Napomena: Iznosi u stupcima Izvršenje 2021. i Plan 2022. preračunavaju se iz kuna u eure prema fiksnom tečaju konverzije (1 EUR=7,53450 kuna) i po pravilima za preračunavanje i zaokruživanje.</t>
  </si>
  <si>
    <t>*** Napomena: Redak UKUPAN DONOS VIŠKA/MANJKA IZ PRETHODNE(IH) GODINA služi kao informacija i ne uzima se u obzir kod uravnoteženja proračuna, već se proračun uravnotežuje retkom VIŠAK/MANJAK IZ PRETHODNE(IH) GODINE KOJI ĆE SE POKRITI/RASPOREDITI.</t>
  </si>
  <si>
    <t>329-Ostali nespom.rashodi</t>
  </si>
  <si>
    <t>Naknade za rad predstavničkih i izvršnih tijela</t>
  </si>
  <si>
    <t>5=4/2*100</t>
  </si>
  <si>
    <t>6=4/3*100</t>
  </si>
  <si>
    <t>PRIHODI/RASHODI</t>
  </si>
  <si>
    <t>3225-sitni inventar i auto gume</t>
  </si>
  <si>
    <t>3295-sudske pristojbe</t>
  </si>
  <si>
    <t>3291-Naknade članovima povjerenstva</t>
  </si>
  <si>
    <t>3221- Uredski materijal i ostali materijalni rashodi</t>
  </si>
  <si>
    <t>3296-Troškovi sudskih postupaka</t>
  </si>
  <si>
    <t xml:space="preserve">Donacije i ostali rashodi </t>
  </si>
  <si>
    <t>Oprema za održavanje i zaštitu</t>
  </si>
  <si>
    <t>Rashodi za dodatna ulaganja na nefinancijskoj imovini</t>
  </si>
  <si>
    <t xml:space="preserve">Dodatna ulaganja na građevinskim objektima </t>
  </si>
  <si>
    <t xml:space="preserve">38- Donacije i ostali rashodi </t>
  </si>
  <si>
    <t>381-Tekuće donacije</t>
  </si>
  <si>
    <t xml:space="preserve">3812-Tekuće donacije u naravi </t>
  </si>
  <si>
    <t xml:space="preserve">4221- Uredska oprema i namještaj </t>
  </si>
  <si>
    <t xml:space="preserve">Škola puna pogućnosti </t>
  </si>
  <si>
    <t>Ostale potpore unutar opće države</t>
  </si>
  <si>
    <t>Ostale tekuće potpore unutar opće države</t>
  </si>
  <si>
    <t xml:space="preserve">Ostale tekuće donacije u naravi </t>
  </si>
  <si>
    <t>Tekuće donacije</t>
  </si>
  <si>
    <t>3238 Računalne usluge</t>
  </si>
  <si>
    <t xml:space="preserve">3221-Ostali materijal za potrebe redovnog poslovanja </t>
  </si>
  <si>
    <t>4223-Oprema za održavanje i zaštitu</t>
  </si>
  <si>
    <t xml:space="preserve">372-Ograđanima i kućanstvima iz proračuna </t>
  </si>
  <si>
    <t>451- Dodatna ulaganja na građ.objektima</t>
  </si>
  <si>
    <t>3291-naknade za rad predstavničkih i izvršnih tijela</t>
  </si>
  <si>
    <t>A 1012-05</t>
  </si>
  <si>
    <t>Rashodi za zaposlene i materijalni rashodi- IZVANSTANDARD</t>
  </si>
  <si>
    <t>A 1013-04</t>
  </si>
  <si>
    <t xml:space="preserve">Izvanškolske aktivnosti </t>
  </si>
  <si>
    <t xml:space="preserve">4223-Oprema za održavanje i zaštitu </t>
  </si>
  <si>
    <t>A 1012-04</t>
  </si>
  <si>
    <t>Dodatna ulaganja STANDARD</t>
  </si>
  <si>
    <t xml:space="preserve">3232- Usluge tekućeg i investicijskog održavanja </t>
  </si>
  <si>
    <t>3234- Komunalne usluge</t>
  </si>
  <si>
    <t xml:space="preserve">3231- Usluge telefona pošte i prijevoza </t>
  </si>
  <si>
    <t xml:space="preserve">4241- Knjige u knjižnici </t>
  </si>
  <si>
    <t>A 1012-07</t>
  </si>
  <si>
    <t>Rashodi za opremanje škole IZVANSTANDARD</t>
  </si>
  <si>
    <t xml:space="preserve">4227- Uređaji, strojevi i oprema za ostale namjene </t>
  </si>
  <si>
    <t xml:space="preserve">4223- Oprema za održavanje i zaštitu </t>
  </si>
  <si>
    <t xml:space="preserve">4227- Uređaji, strtojevi i oprema za ostale namjene </t>
  </si>
  <si>
    <t xml:space="preserve">424- Knjige u knjižnicama </t>
  </si>
  <si>
    <t>3222- Namirnice</t>
  </si>
  <si>
    <t>Višak pomoći korisnici</t>
  </si>
  <si>
    <t xml:space="preserve">Višak prihoda od izvanpror.korsinika </t>
  </si>
  <si>
    <t xml:space="preserve">6103 Donacije </t>
  </si>
  <si>
    <t>Izvršenje prethodne godine</t>
  </si>
  <si>
    <t>POLUGODIŠNJI IZVJEŠTAJ O IZVRŠENJU FINANCIJSKOG PLANA ZA 2026. GODINU</t>
  </si>
  <si>
    <t>POLUGODIŠNJI IZVJEŠTAJ O IZVRŠENJU FINANCIJSKOG PLANA ZA 2026.g.</t>
  </si>
  <si>
    <t xml:space="preserve">POLUGODIŠNJI IZVJEŠTAJ O IZVRŠENJU FINANCIJSKOG PLANA ZA 2026. GODINU
</t>
  </si>
  <si>
    <t>3 Rashodi polsovanja</t>
  </si>
  <si>
    <t>A 1012-08</t>
  </si>
  <si>
    <t>Rashodi za dodatna ulaganja škola- IZVANSTANDARD</t>
  </si>
  <si>
    <t>45 Rashodi za dodatna ulaganja na postrojenjima i opremi</t>
  </si>
  <si>
    <t>4521- Rashodi za dodatna ulaganja na postrojenjima i opremi</t>
  </si>
  <si>
    <t>452-- Rashodi za dodatna ulaganja na postrojenjima i opremi</t>
  </si>
  <si>
    <t>50112 Tekuće pomoći</t>
  </si>
  <si>
    <t>561 Europski socijalni fond plus</t>
  </si>
  <si>
    <t>'561 Europski socijalni fond plus</t>
  </si>
  <si>
    <t>54</t>
  </si>
  <si>
    <t>Europski poljoprivredni jamstveni fond-školska shema</t>
  </si>
  <si>
    <t>54 Europski poljoprivredni jamstveni fond-školska shema</t>
  </si>
  <si>
    <t>'54 Europski poljoprivredni jamstveni fond-školska shema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</si>
</sst>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i/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name val="Arial"/>
      <family val="2"/>
      <charset val="238"/>
    </font>
    <font>
      <sz val="10"/>
      <color theme="1"/>
      <name val="Verdana"/>
      <family val="2"/>
      <charset val="238"/>
    </font>
    <font>
      <b/>
      <sz val="14"/>
      <color rgb="FF000000"/>
      <name val="Times New Roman"/>
      <family val="1"/>
      <charset val="238"/>
    </font>
    <font>
      <b/>
      <sz val="20"/>
      <color rgb="FF00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i/>
      <sz val="10"/>
      <color rgb="FF000000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i/>
      <sz val="10"/>
      <color rgb="FF00000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theme="1"/>
      <name val="Verdana"/>
      <family val="2"/>
      <charset val="238"/>
    </font>
    <font>
      <sz val="10"/>
      <color rgb="FF000000"/>
      <name val="Times New Roman"/>
      <family val="1"/>
    </font>
    <font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i/>
      <u/>
      <sz val="9"/>
      <color indexed="8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b/>
      <sz val="10"/>
      <color indexed="8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15" fillId="0" borderId="0"/>
    <xf numFmtId="0" fontId="7" fillId="0" borderId="0"/>
    <xf numFmtId="0" fontId="3" fillId="0" borderId="0"/>
    <xf numFmtId="0" fontId="7" fillId="0" borderId="0"/>
  </cellStyleXfs>
  <cellXfs count="379">
    <xf numFmtId="0" fontId="0" fillId="0" borderId="0" xfId="0"/>
    <xf numFmtId="0" fontId="2" fillId="0" borderId="0" xfId="0" applyNumberFormat="1" applyFont="1" applyFill="1" applyBorder="1" applyAlignment="1" applyProtection="1">
      <alignment horizontal="left" wrapText="1"/>
    </xf>
    <xf numFmtId="0" fontId="4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3" fontId="3" fillId="2" borderId="3" xfId="0" applyNumberFormat="1" applyFont="1" applyFill="1" applyBorder="1" applyAlignment="1">
      <alignment horizontal="right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7" fillId="2" borderId="3" xfId="0" quotePrefix="1" applyFont="1" applyFill="1" applyBorder="1" applyAlignment="1">
      <alignment horizontal="left" vertical="center"/>
    </xf>
    <xf numFmtId="0" fontId="8" fillId="2" borderId="3" xfId="0" quotePrefix="1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3" xfId="0" applyNumberFormat="1" applyFont="1" applyFill="1" applyBorder="1" applyAlignment="1" applyProtection="1">
      <alignment horizontal="left" vertical="center"/>
    </xf>
    <xf numFmtId="0" fontId="7" fillId="2" borderId="3" xfId="0" applyNumberFormat="1" applyFont="1" applyFill="1" applyBorder="1" applyAlignment="1" applyProtection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 wrapText="1"/>
    </xf>
    <xf numFmtId="0" fontId="6" fillId="4" borderId="4" xfId="0" applyNumberFormat="1" applyFont="1" applyFill="1" applyBorder="1" applyAlignment="1" applyProtection="1">
      <alignment horizontal="center" vertical="center" wrapText="1"/>
    </xf>
    <xf numFmtId="0" fontId="6" fillId="4" borderId="3" xfId="0" applyNumberFormat="1" applyFont="1" applyFill="1" applyBorder="1" applyAlignment="1" applyProtection="1">
      <alignment horizontal="center" vertical="center" wrapText="1"/>
    </xf>
    <xf numFmtId="0" fontId="2" fillId="0" borderId="0" xfId="0" quotePrefix="1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9" fillId="2" borderId="3" xfId="0" applyNumberFormat="1" applyFont="1" applyFill="1" applyBorder="1" applyAlignment="1" applyProtection="1">
      <alignment vertical="center" wrapText="1"/>
    </xf>
    <xf numFmtId="0" fontId="7" fillId="2" borderId="3" xfId="0" applyNumberFormat="1" applyFont="1" applyFill="1" applyBorder="1" applyAlignment="1" applyProtection="1">
      <alignment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NumberFormat="1" applyFont="1" applyFill="1" applyBorder="1" applyAlignment="1" applyProtection="1">
      <alignment horizontal="left"/>
    </xf>
    <xf numFmtId="0" fontId="9" fillId="3" borderId="1" xfId="0" applyFont="1" applyFill="1" applyBorder="1" applyAlignment="1">
      <alignment horizontal="left" vertical="center"/>
    </xf>
    <xf numFmtId="3" fontId="0" fillId="0" borderId="0" xfId="0" applyNumberFormat="1"/>
    <xf numFmtId="0" fontId="9" fillId="5" borderId="3" xfId="0" applyNumberFormat="1" applyFont="1" applyFill="1" applyBorder="1" applyAlignment="1" applyProtection="1">
      <alignment horizontal="left" vertical="center" wrapText="1"/>
    </xf>
    <xf numFmtId="4" fontId="3" fillId="5" borderId="3" xfId="0" applyNumberFormat="1" applyFont="1" applyFill="1" applyBorder="1" applyAlignment="1">
      <alignment horizontal="right"/>
    </xf>
    <xf numFmtId="4" fontId="3" fillId="0" borderId="3" xfId="0" applyNumberFormat="1" applyFont="1" applyFill="1" applyBorder="1" applyAlignment="1">
      <alignment horizontal="right"/>
    </xf>
    <xf numFmtId="4" fontId="3" fillId="2" borderId="3" xfId="0" applyNumberFormat="1" applyFont="1" applyFill="1" applyBorder="1" applyAlignment="1">
      <alignment horizontal="right"/>
    </xf>
    <xf numFmtId="4" fontId="2" fillId="0" borderId="0" xfId="0" applyNumberFormat="1" applyFont="1" applyFill="1" applyBorder="1" applyAlignment="1" applyProtection="1">
      <alignment horizontal="center" vertical="center" wrapText="1"/>
    </xf>
    <xf numFmtId="4" fontId="3" fillId="0" borderId="0" xfId="0" applyNumberFormat="1" applyFont="1" applyFill="1" applyBorder="1" applyAlignment="1" applyProtection="1">
      <alignment vertical="center" wrapText="1"/>
    </xf>
    <xf numFmtId="4" fontId="6" fillId="4" borderId="3" xfId="0" applyNumberFormat="1" applyFont="1" applyFill="1" applyBorder="1" applyAlignment="1" applyProtection="1">
      <alignment horizontal="center" vertical="center" wrapText="1"/>
    </xf>
    <xf numFmtId="4" fontId="3" fillId="2" borderId="3" xfId="0" applyNumberFormat="1" applyFont="1" applyFill="1" applyBorder="1" applyAlignment="1" applyProtection="1">
      <alignment horizontal="right" wrapText="1"/>
    </xf>
    <xf numFmtId="4" fontId="0" fillId="0" borderId="0" xfId="0" applyNumberFormat="1"/>
    <xf numFmtId="4" fontId="6" fillId="0" borderId="3" xfId="0" applyNumberFormat="1" applyFont="1" applyFill="1" applyBorder="1" applyAlignment="1">
      <alignment horizontal="right"/>
    </xf>
    <xf numFmtId="4" fontId="6" fillId="3" borderId="3" xfId="0" applyNumberFormat="1" applyFont="1" applyFill="1" applyBorder="1" applyAlignment="1">
      <alignment horizontal="right"/>
    </xf>
    <xf numFmtId="4" fontId="6" fillId="0" borderId="3" xfId="0" applyNumberFormat="1" applyFont="1" applyBorder="1" applyAlignment="1">
      <alignment horizontal="right"/>
    </xf>
    <xf numFmtId="4" fontId="6" fillId="3" borderId="3" xfId="0" applyNumberFormat="1" applyFont="1" applyFill="1" applyBorder="1" applyAlignment="1" applyProtection="1">
      <alignment horizontal="right" wrapText="1"/>
    </xf>
    <xf numFmtId="0" fontId="6" fillId="4" borderId="4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wrapText="1"/>
    </xf>
    <xf numFmtId="0" fontId="6" fillId="4" borderId="4" xfId="0" applyNumberFormat="1" applyFont="1" applyFill="1" applyBorder="1" applyAlignment="1" applyProtection="1">
      <alignment horizontal="center" vertical="center" wrapText="1"/>
    </xf>
    <xf numFmtId="0" fontId="0" fillId="0" borderId="3" xfId="0" applyBorder="1"/>
    <xf numFmtId="0" fontId="8" fillId="2" borderId="3" xfId="0" quotePrefix="1" applyFont="1" applyFill="1" applyBorder="1" applyAlignment="1">
      <alignment horizontal="left" vertical="center" wrapText="1" indent="1"/>
    </xf>
    <xf numFmtId="0" fontId="8" fillId="2" borderId="3" xfId="0" applyNumberFormat="1" applyFont="1" applyFill="1" applyBorder="1" applyAlignment="1" applyProtection="1">
      <alignment horizontal="left" vertical="center" wrapText="1" inden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vertical="center" wrapText="1"/>
    </xf>
    <xf numFmtId="0" fontId="18" fillId="0" borderId="0" xfId="0" applyFont="1" applyAlignment="1"/>
    <xf numFmtId="0" fontId="19" fillId="0" borderId="0" xfId="0" applyFont="1" applyAlignment="1"/>
    <xf numFmtId="0" fontId="18" fillId="0" borderId="0" xfId="0" applyFont="1" applyAlignment="1">
      <alignment wrapText="1"/>
    </xf>
    <xf numFmtId="0" fontId="7" fillId="2" borderId="3" xfId="0" applyNumberFormat="1" applyFont="1" applyFill="1" applyBorder="1" applyAlignment="1" applyProtection="1">
      <alignment horizontal="right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vertical="center" wrapText="1"/>
    </xf>
    <xf numFmtId="4" fontId="5" fillId="0" borderId="0" xfId="0" applyNumberFormat="1" applyFont="1" applyFill="1" applyBorder="1" applyAlignment="1" applyProtection="1">
      <alignment horizontal="center" vertical="center" wrapText="1"/>
    </xf>
    <xf numFmtId="4" fontId="0" fillId="0" borderId="3" xfId="0" applyNumberFormat="1" applyBorder="1"/>
    <xf numFmtId="0" fontId="20" fillId="0" borderId="3" xfId="0" applyFont="1" applyBorder="1"/>
    <xf numFmtId="0" fontId="9" fillId="7" borderId="3" xfId="0" applyNumberFormat="1" applyFont="1" applyFill="1" applyBorder="1" applyAlignment="1" applyProtection="1">
      <alignment horizontal="left" vertical="center" wrapText="1"/>
    </xf>
    <xf numFmtId="0" fontId="0" fillId="0" borderId="0" xfId="0"/>
    <xf numFmtId="0" fontId="9" fillId="2" borderId="3" xfId="0" applyFont="1" applyFill="1" applyBorder="1" applyAlignment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wrapText="1"/>
    </xf>
    <xf numFmtId="2" fontId="2" fillId="0" borderId="0" xfId="0" applyNumberFormat="1" applyFont="1" applyAlignment="1">
      <alignment horizontal="center" vertical="center" wrapText="1"/>
    </xf>
    <xf numFmtId="2" fontId="6" fillId="4" borderId="3" xfId="0" applyNumberFormat="1" applyFont="1" applyFill="1" applyBorder="1" applyAlignment="1">
      <alignment horizontal="center" vertical="center" wrapText="1"/>
    </xf>
    <xf numFmtId="2" fontId="6" fillId="4" borderId="4" xfId="0" applyNumberFormat="1" applyFont="1" applyFill="1" applyBorder="1" applyAlignment="1">
      <alignment horizontal="center" vertical="center" wrapText="1"/>
    </xf>
    <xf numFmtId="2" fontId="9" fillId="5" borderId="3" xfId="0" applyNumberFormat="1" applyFont="1" applyFill="1" applyBorder="1" applyAlignment="1">
      <alignment horizontal="left" vertical="center" wrapText="1"/>
    </xf>
    <xf numFmtId="2" fontId="7" fillId="2" borderId="3" xfId="0" applyNumberFormat="1" applyFont="1" applyFill="1" applyBorder="1" applyAlignment="1">
      <alignment horizontal="left" vertical="center" wrapText="1"/>
    </xf>
    <xf numFmtId="2" fontId="7" fillId="2" borderId="3" xfId="0" quotePrefix="1" applyNumberFormat="1" applyFont="1" applyFill="1" applyBorder="1" applyAlignment="1">
      <alignment horizontal="left" vertical="center"/>
    </xf>
    <xf numFmtId="2" fontId="8" fillId="2" borderId="3" xfId="0" quotePrefix="1" applyNumberFormat="1" applyFont="1" applyFill="1" applyBorder="1" applyAlignment="1">
      <alignment horizontal="left" vertical="center"/>
    </xf>
    <xf numFmtId="2" fontId="9" fillId="5" borderId="3" xfId="0" applyNumberFormat="1" applyFont="1" applyFill="1" applyBorder="1" applyAlignment="1">
      <alignment vertical="center" wrapText="1"/>
    </xf>
    <xf numFmtId="2" fontId="7" fillId="2" borderId="3" xfId="0" applyNumberFormat="1" applyFont="1" applyFill="1" applyBorder="1" applyAlignment="1">
      <alignment vertical="center" wrapText="1"/>
    </xf>
    <xf numFmtId="4" fontId="3" fillId="2" borderId="3" xfId="0" applyNumberFormat="1" applyFont="1" applyFill="1" applyBorder="1" applyAlignment="1">
      <alignment horizontal="right"/>
    </xf>
    <xf numFmtId="0" fontId="9" fillId="5" borderId="3" xfId="0" applyFont="1" applyFill="1" applyBorder="1" applyAlignment="1">
      <alignment horizontal="left" vertical="center" wrapText="1"/>
    </xf>
    <xf numFmtId="0" fontId="7" fillId="2" borderId="3" xfId="0" quotePrefix="1" applyFont="1" applyFill="1" applyBorder="1" applyAlignment="1">
      <alignment horizontal="left" vertical="center"/>
    </xf>
    <xf numFmtId="0" fontId="9" fillId="5" borderId="3" xfId="0" applyFont="1" applyFill="1" applyBorder="1" applyAlignment="1">
      <alignment horizontal="left" vertical="center"/>
    </xf>
    <xf numFmtId="4" fontId="6" fillId="5" borderId="3" xfId="0" applyNumberFormat="1" applyFont="1" applyFill="1" applyBorder="1" applyAlignment="1">
      <alignment horizontal="center"/>
    </xf>
    <xf numFmtId="4" fontId="6" fillId="6" borderId="3" xfId="0" applyNumberFormat="1" applyFont="1" applyFill="1" applyBorder="1" applyAlignment="1">
      <alignment horizontal="center"/>
    </xf>
    <xf numFmtId="0" fontId="21" fillId="2" borderId="3" xfId="0" applyFont="1" applyFill="1" applyBorder="1" applyAlignment="1">
      <alignment horizontal="left" vertical="center" wrapText="1"/>
    </xf>
    <xf numFmtId="0" fontId="21" fillId="2" borderId="3" xfId="0" quotePrefix="1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 wrapText="1"/>
    </xf>
    <xf numFmtId="0" fontId="9" fillId="7" borderId="3" xfId="0" applyFont="1" applyFill="1" applyBorder="1" applyAlignment="1">
      <alignment horizontal="left" vertical="center" wrapText="1"/>
    </xf>
    <xf numFmtId="2" fontId="9" fillId="7" borderId="3" xfId="0" applyNumberFormat="1" applyFont="1" applyFill="1" applyBorder="1" applyAlignment="1">
      <alignment horizontal="left" vertical="center" wrapText="1"/>
    </xf>
    <xf numFmtId="4" fontId="6" fillId="7" borderId="3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4" fontId="5" fillId="0" borderId="0" xfId="0" applyNumberFormat="1" applyFont="1" applyFill="1" applyBorder="1" applyAlignment="1" applyProtection="1">
      <alignment horizontal="center" vertical="center" wrapText="1"/>
    </xf>
    <xf numFmtId="4" fontId="3" fillId="2" borderId="3" xfId="0" applyNumberFormat="1" applyFont="1" applyFill="1" applyBorder="1" applyAlignment="1">
      <alignment horizontal="center"/>
    </xf>
    <xf numFmtId="4" fontId="14" fillId="2" borderId="3" xfId="0" applyNumberFormat="1" applyFont="1" applyFill="1" applyBorder="1" applyAlignment="1">
      <alignment horizontal="center"/>
    </xf>
    <xf numFmtId="2" fontId="8" fillId="2" borderId="3" xfId="0" quotePrefix="1" applyNumberFormat="1" applyFont="1" applyFill="1" applyBorder="1" applyAlignment="1">
      <alignment horizontal="left" vertical="center" wrapText="1"/>
    </xf>
    <xf numFmtId="4" fontId="6" fillId="2" borderId="3" xfId="0" applyNumberFormat="1" applyFont="1" applyFill="1" applyBorder="1" applyAlignment="1">
      <alignment horizontal="center"/>
    </xf>
    <xf numFmtId="4" fontId="6" fillId="0" borderId="3" xfId="0" applyNumberFormat="1" applyFont="1" applyFill="1" applyBorder="1" applyAlignment="1">
      <alignment horizontal="center"/>
    </xf>
    <xf numFmtId="4" fontId="3" fillId="0" borderId="3" xfId="0" applyNumberFormat="1" applyFont="1" applyFill="1" applyBorder="1" applyAlignment="1">
      <alignment horizontal="center"/>
    </xf>
    <xf numFmtId="2" fontId="7" fillId="2" borderId="6" xfId="0" quotePrefix="1" applyNumberFormat="1" applyFont="1" applyFill="1" applyBorder="1" applyAlignment="1">
      <alignment horizontal="left" vertical="center"/>
    </xf>
    <xf numFmtId="2" fontId="7" fillId="2" borderId="6" xfId="0" applyNumberFormat="1" applyFont="1" applyFill="1" applyBorder="1" applyAlignment="1">
      <alignment horizontal="left" vertical="center" wrapText="1"/>
    </xf>
    <xf numFmtId="2" fontId="0" fillId="0" borderId="6" xfId="0" applyNumberFormat="1" applyBorder="1"/>
    <xf numFmtId="2" fontId="7" fillId="2" borderId="0" xfId="0" quotePrefix="1" applyNumberFormat="1" applyFont="1" applyFill="1" applyBorder="1" applyAlignment="1">
      <alignment horizontal="left" vertical="center"/>
    </xf>
    <xf numFmtId="2" fontId="7" fillId="2" borderId="0" xfId="0" applyNumberFormat="1" applyFont="1" applyFill="1" applyBorder="1" applyAlignment="1">
      <alignment horizontal="left" vertical="center" wrapText="1"/>
    </xf>
    <xf numFmtId="2" fontId="0" fillId="0" borderId="0" xfId="0" applyNumberFormat="1" applyBorder="1"/>
    <xf numFmtId="2" fontId="9" fillId="2" borderId="3" xfId="0" applyNumberFormat="1" applyFont="1" applyFill="1" applyBorder="1" applyAlignment="1">
      <alignment horizontal="left" vertical="center" wrapText="1"/>
    </xf>
    <xf numFmtId="2" fontId="9" fillId="2" borderId="3" xfId="0" quotePrefix="1" applyNumberFormat="1" applyFont="1" applyFill="1" applyBorder="1" applyAlignment="1">
      <alignment horizontal="left" vertical="center"/>
    </xf>
    <xf numFmtId="0" fontId="25" fillId="5" borderId="10" xfId="0" applyFont="1" applyFill="1" applyBorder="1" applyAlignment="1">
      <alignment horizontal="left" wrapText="1"/>
    </xf>
    <xf numFmtId="0" fontId="26" fillId="5" borderId="11" xfId="0" applyFont="1" applyFill="1" applyBorder="1" applyAlignment="1">
      <alignment horizontal="left" wrapText="1"/>
    </xf>
    <xf numFmtId="4" fontId="26" fillId="5" borderId="13" xfId="0" applyNumberFormat="1" applyFont="1" applyFill="1" applyBorder="1" applyAlignment="1">
      <alignment horizontal="right" wrapText="1"/>
    </xf>
    <xf numFmtId="4" fontId="27" fillId="5" borderId="3" xfId="0" applyNumberFormat="1" applyFont="1" applyFill="1" applyBorder="1" applyAlignment="1">
      <alignment horizontal="right" wrapText="1"/>
    </xf>
    <xf numFmtId="4" fontId="27" fillId="0" borderId="3" xfId="0" applyNumberFormat="1" applyFont="1" applyFill="1" applyBorder="1" applyAlignment="1">
      <alignment horizontal="right" wrapText="1"/>
    </xf>
    <xf numFmtId="0" fontId="25" fillId="0" borderId="10" xfId="0" applyFont="1" applyFill="1" applyBorder="1" applyAlignment="1">
      <alignment horizontal="left" wrapText="1"/>
    </xf>
    <xf numFmtId="0" fontId="26" fillId="0" borderId="11" xfId="0" applyFont="1" applyFill="1" applyBorder="1" applyAlignment="1">
      <alignment horizontal="left" wrapText="1"/>
    </xf>
    <xf numFmtId="0" fontId="26" fillId="0" borderId="12" xfId="0" applyFont="1" applyFill="1" applyBorder="1" applyAlignment="1">
      <alignment horizontal="left" wrapText="1"/>
    </xf>
    <xf numFmtId="4" fontId="26" fillId="0" borderId="13" xfId="0" applyNumberFormat="1" applyFont="1" applyFill="1" applyBorder="1" applyAlignment="1">
      <alignment horizontal="right" wrapText="1"/>
    </xf>
    <xf numFmtId="4" fontId="26" fillId="0" borderId="3" xfId="0" applyNumberFormat="1" applyFont="1" applyFill="1" applyBorder="1" applyAlignment="1">
      <alignment horizontal="right" wrapText="1"/>
    </xf>
    <xf numFmtId="0" fontId="22" fillId="0" borderId="3" xfId="0" applyFont="1" applyBorder="1" applyAlignment="1">
      <alignment horizontal="left"/>
    </xf>
    <xf numFmtId="0" fontId="26" fillId="8" borderId="12" xfId="0" applyFont="1" applyFill="1" applyBorder="1" applyAlignment="1">
      <alignment horizontal="left" wrapText="1"/>
    </xf>
    <xf numFmtId="4" fontId="26" fillId="0" borderId="14" xfId="0" applyNumberFormat="1" applyFont="1" applyFill="1" applyBorder="1" applyAlignment="1">
      <alignment horizontal="right" wrapText="1"/>
    </xf>
    <xf numFmtId="0" fontId="22" fillId="0" borderId="3" xfId="0" applyFont="1" applyBorder="1" applyAlignment="1">
      <alignment horizontal="left" wrapText="1"/>
    </xf>
    <xf numFmtId="0" fontId="29" fillId="8" borderId="12" xfId="0" applyFont="1" applyFill="1" applyBorder="1" applyAlignment="1">
      <alignment horizontal="left" wrapText="1"/>
    </xf>
    <xf numFmtId="4" fontId="29" fillId="0" borderId="14" xfId="0" applyNumberFormat="1" applyFont="1" applyFill="1" applyBorder="1" applyAlignment="1">
      <alignment horizontal="right" wrapText="1"/>
    </xf>
    <xf numFmtId="4" fontId="29" fillId="0" borderId="3" xfId="0" applyNumberFormat="1" applyFont="1" applyFill="1" applyBorder="1" applyAlignment="1">
      <alignment horizontal="right" wrapText="1"/>
    </xf>
    <xf numFmtId="4" fontId="30" fillId="0" borderId="3" xfId="0" applyNumberFormat="1" applyFont="1" applyFill="1" applyBorder="1" applyAlignment="1">
      <alignment horizontal="right" wrapText="1"/>
    </xf>
    <xf numFmtId="0" fontId="22" fillId="0" borderId="3" xfId="0" applyFont="1" applyBorder="1"/>
    <xf numFmtId="0" fontId="32" fillId="0" borderId="3" xfId="0" applyFont="1" applyBorder="1"/>
    <xf numFmtId="0" fontId="25" fillId="0" borderId="3" xfId="0" applyFont="1" applyFill="1" applyBorder="1" applyAlignment="1">
      <alignment horizontal="left"/>
    </xf>
    <xf numFmtId="0" fontId="22" fillId="0" borderId="3" xfId="0" applyFont="1" applyFill="1" applyBorder="1"/>
    <xf numFmtId="4" fontId="33" fillId="0" borderId="3" xfId="0" applyNumberFormat="1" applyFont="1" applyFill="1" applyBorder="1" applyAlignment="1">
      <alignment horizontal="right" wrapText="1"/>
    </xf>
    <xf numFmtId="0" fontId="26" fillId="8" borderId="15" xfId="0" applyFont="1" applyFill="1" applyBorder="1" applyAlignment="1">
      <alignment horizontal="left" wrapText="1"/>
    </xf>
    <xf numFmtId="4" fontId="26" fillId="0" borderId="16" xfId="0" applyNumberFormat="1" applyFont="1" applyFill="1" applyBorder="1" applyAlignment="1">
      <alignment horizontal="right" wrapText="1"/>
    </xf>
    <xf numFmtId="4" fontId="26" fillId="0" borderId="17" xfId="0" applyNumberFormat="1" applyFont="1" applyFill="1" applyBorder="1" applyAlignment="1">
      <alignment horizontal="right" wrapText="1"/>
    </xf>
    <xf numFmtId="4" fontId="30" fillId="0" borderId="17" xfId="0" applyNumberFormat="1" applyFont="1" applyFill="1" applyBorder="1" applyAlignment="1">
      <alignment horizontal="right" wrapText="1"/>
    </xf>
    <xf numFmtId="0" fontId="22" fillId="0" borderId="17" xfId="0" applyFont="1" applyFill="1" applyBorder="1"/>
    <xf numFmtId="0" fontId="29" fillId="8" borderId="3" xfId="0" applyFont="1" applyFill="1" applyBorder="1" applyAlignment="1">
      <alignment horizontal="left" wrapText="1"/>
    </xf>
    <xf numFmtId="0" fontId="22" fillId="0" borderId="10" xfId="0" applyFont="1" applyBorder="1"/>
    <xf numFmtId="0" fontId="26" fillId="0" borderId="3" xfId="0" applyFont="1" applyFill="1" applyBorder="1" applyAlignment="1">
      <alignment horizontal="left" wrapText="1"/>
    </xf>
    <xf numFmtId="0" fontId="26" fillId="8" borderId="11" xfId="0" applyFont="1" applyFill="1" applyBorder="1" applyAlignment="1">
      <alignment horizontal="left" wrapText="1"/>
    </xf>
    <xf numFmtId="4" fontId="26" fillId="0" borderId="10" xfId="0" applyNumberFormat="1" applyFont="1" applyFill="1" applyBorder="1" applyAlignment="1">
      <alignment horizontal="right" wrapText="1"/>
    </xf>
    <xf numFmtId="0" fontId="25" fillId="0" borderId="3" xfId="0" applyFont="1" applyBorder="1" applyAlignment="1">
      <alignment horizontal="left"/>
    </xf>
    <xf numFmtId="0" fontId="34" fillId="0" borderId="3" xfId="0" applyFont="1" applyBorder="1" applyAlignment="1">
      <alignment horizontal="left"/>
    </xf>
    <xf numFmtId="0" fontId="26" fillId="0" borderId="15" xfId="0" applyFont="1" applyFill="1" applyBorder="1" applyAlignment="1">
      <alignment horizontal="left" wrapText="1"/>
    </xf>
    <xf numFmtId="0" fontId="26" fillId="0" borderId="4" xfId="0" applyFont="1" applyFill="1" applyBorder="1" applyAlignment="1">
      <alignment horizontal="left" wrapText="1"/>
    </xf>
    <xf numFmtId="0" fontId="22" fillId="0" borderId="3" xfId="0" applyFont="1" applyFill="1" applyBorder="1" applyAlignment="1">
      <alignment horizontal="left" wrapText="1"/>
    </xf>
    <xf numFmtId="4" fontId="29" fillId="0" borderId="17" xfId="0" applyNumberFormat="1" applyFont="1" applyFill="1" applyBorder="1" applyAlignment="1">
      <alignment horizontal="right" wrapText="1"/>
    </xf>
    <xf numFmtId="0" fontId="29" fillId="8" borderId="15" xfId="0" applyFont="1" applyFill="1" applyBorder="1" applyAlignment="1">
      <alignment horizontal="left" wrapText="1"/>
    </xf>
    <xf numFmtId="0" fontId="25" fillId="0" borderId="3" xfId="0" applyFont="1" applyBorder="1" applyAlignment="1">
      <alignment horizontal="left" wrapText="1"/>
    </xf>
    <xf numFmtId="4" fontId="35" fillId="0" borderId="3" xfId="0" applyNumberFormat="1" applyFont="1" applyFill="1" applyBorder="1" applyAlignment="1">
      <alignment horizontal="right" wrapText="1"/>
    </xf>
    <xf numFmtId="4" fontId="36" fillId="0" borderId="3" xfId="0" applyNumberFormat="1" applyFont="1" applyFill="1" applyBorder="1" applyAlignment="1">
      <alignment horizontal="right" wrapText="1"/>
    </xf>
    <xf numFmtId="4" fontId="27" fillId="0" borderId="17" xfId="0" applyNumberFormat="1" applyFont="1" applyFill="1" applyBorder="1" applyAlignment="1">
      <alignment horizontal="right" wrapText="1"/>
    </xf>
    <xf numFmtId="0" fontId="25" fillId="5" borderId="17" xfId="0" applyFont="1" applyFill="1" applyBorder="1" applyAlignment="1">
      <alignment horizontal="left"/>
    </xf>
    <xf numFmtId="0" fontId="26" fillId="5" borderId="15" xfId="0" applyFont="1" applyFill="1" applyBorder="1" applyAlignment="1">
      <alignment horizontal="left" wrapText="1"/>
    </xf>
    <xf numFmtId="4" fontId="26" fillId="5" borderId="16" xfId="0" applyNumberFormat="1" applyFont="1" applyFill="1" applyBorder="1" applyAlignment="1">
      <alignment horizontal="right" wrapText="1"/>
    </xf>
    <xf numFmtId="4" fontId="31" fillId="0" borderId="3" xfId="0" applyNumberFormat="1" applyFont="1" applyFill="1" applyBorder="1" applyAlignment="1">
      <alignment horizontal="right" wrapText="1"/>
    </xf>
    <xf numFmtId="0" fontId="25" fillId="0" borderId="3" xfId="0" applyFont="1" applyFill="1" applyBorder="1" applyAlignment="1">
      <alignment horizontal="left" wrapText="1"/>
    </xf>
    <xf numFmtId="0" fontId="29" fillId="0" borderId="12" xfId="0" applyFont="1" applyFill="1" applyBorder="1" applyAlignment="1">
      <alignment horizontal="left" wrapText="1"/>
    </xf>
    <xf numFmtId="0" fontId="29" fillId="0" borderId="15" xfId="0" applyFont="1" applyFill="1" applyBorder="1" applyAlignment="1">
      <alignment horizontal="left" wrapText="1"/>
    </xf>
    <xf numFmtId="0" fontId="25" fillId="5" borderId="17" xfId="0" applyFont="1" applyFill="1" applyBorder="1"/>
    <xf numFmtId="4" fontId="26" fillId="5" borderId="17" xfId="0" applyNumberFormat="1" applyFont="1" applyFill="1" applyBorder="1" applyAlignment="1">
      <alignment horizontal="right" wrapText="1"/>
    </xf>
    <xf numFmtId="0" fontId="34" fillId="0" borderId="10" xfId="0" applyFont="1" applyBorder="1" applyAlignment="1">
      <alignment horizontal="left"/>
    </xf>
    <xf numFmtId="0" fontId="22" fillId="0" borderId="17" xfId="0" applyFont="1" applyBorder="1"/>
    <xf numFmtId="0" fontId="29" fillId="0" borderId="17" xfId="0" applyFont="1" applyFill="1" applyBorder="1" applyAlignment="1">
      <alignment horizontal="left" wrapText="1"/>
    </xf>
    <xf numFmtId="0" fontId="29" fillId="0" borderId="3" xfId="0" applyFont="1" applyFill="1" applyBorder="1" applyAlignment="1">
      <alignment horizontal="left" wrapText="1"/>
    </xf>
    <xf numFmtId="0" fontId="16" fillId="0" borderId="0" xfId="0" applyFont="1" applyAlignment="1">
      <alignment horizontal="center"/>
    </xf>
    <xf numFmtId="4" fontId="36" fillId="5" borderId="3" xfId="0" applyNumberFormat="1" applyFont="1" applyFill="1" applyBorder="1" applyAlignment="1">
      <alignment horizontal="left" wrapText="1"/>
    </xf>
    <xf numFmtId="0" fontId="29" fillId="0" borderId="2" xfId="0" applyFont="1" applyFill="1" applyBorder="1" applyAlignment="1">
      <alignment horizontal="left" wrapText="1"/>
    </xf>
    <xf numFmtId="0" fontId="26" fillId="0" borderId="2" xfId="0" applyFont="1" applyFill="1" applyBorder="1" applyAlignment="1">
      <alignment horizontal="left" wrapText="1"/>
    </xf>
    <xf numFmtId="0" fontId="26" fillId="0" borderId="14" xfId="0" applyFont="1" applyFill="1" applyBorder="1" applyAlignment="1">
      <alignment horizontal="left" wrapText="1"/>
    </xf>
    <xf numFmtId="0" fontId="29" fillId="8" borderId="14" xfId="0" applyFont="1" applyFill="1" applyBorder="1" applyAlignment="1">
      <alignment horizontal="left" wrapText="1"/>
    </xf>
    <xf numFmtId="0" fontId="34" fillId="0" borderId="19" xfId="0" applyFont="1" applyFill="1" applyBorder="1" applyAlignment="1">
      <alignment horizontal="left"/>
    </xf>
    <xf numFmtId="4" fontId="26" fillId="5" borderId="10" xfId="0" applyNumberFormat="1" applyFont="1" applyFill="1" applyBorder="1" applyAlignment="1">
      <alignment horizontal="right" wrapText="1"/>
    </xf>
    <xf numFmtId="4" fontId="27" fillId="5" borderId="10" xfId="0" applyNumberFormat="1" applyFont="1" applyFill="1" applyBorder="1" applyAlignment="1">
      <alignment horizontal="right" wrapText="1"/>
    </xf>
    <xf numFmtId="0" fontId="25" fillId="5" borderId="20" xfId="0" applyFont="1" applyFill="1" applyBorder="1" applyAlignment="1">
      <alignment horizontal="left"/>
    </xf>
    <xf numFmtId="0" fontId="26" fillId="5" borderId="7" xfId="0" applyFont="1" applyFill="1" applyBorder="1" applyAlignment="1">
      <alignment horizontal="left" wrapText="1"/>
    </xf>
    <xf numFmtId="0" fontId="25" fillId="5" borderId="20" xfId="0" applyFont="1" applyFill="1" applyBorder="1"/>
    <xf numFmtId="0" fontId="26" fillId="5" borderId="21" xfId="0" applyFont="1" applyFill="1" applyBorder="1" applyAlignment="1">
      <alignment horizontal="left" wrapText="1"/>
    </xf>
    <xf numFmtId="4" fontId="26" fillId="5" borderId="8" xfId="0" applyNumberFormat="1" applyFont="1" applyFill="1" applyBorder="1" applyAlignment="1">
      <alignment horizontal="right" wrapText="1"/>
    </xf>
    <xf numFmtId="4" fontId="26" fillId="5" borderId="7" xfId="0" applyNumberFormat="1" applyFont="1" applyFill="1" applyBorder="1" applyAlignment="1">
      <alignment horizontal="right" wrapText="1"/>
    </xf>
    <xf numFmtId="4" fontId="27" fillId="5" borderId="9" xfId="0" applyNumberFormat="1" applyFont="1" applyFill="1" applyBorder="1" applyAlignment="1">
      <alignment horizontal="right" wrapText="1"/>
    </xf>
    <xf numFmtId="4" fontId="29" fillId="0" borderId="16" xfId="0" applyNumberFormat="1" applyFont="1" applyFill="1" applyBorder="1" applyAlignment="1">
      <alignment horizontal="right" wrapText="1"/>
    </xf>
    <xf numFmtId="0" fontId="22" fillId="0" borderId="17" xfId="0" applyFont="1" applyBorder="1" applyAlignment="1">
      <alignment horizontal="left" wrapText="1"/>
    </xf>
    <xf numFmtId="4" fontId="33" fillId="0" borderId="16" xfId="0" applyNumberFormat="1" applyFont="1" applyFill="1" applyBorder="1" applyAlignment="1">
      <alignment horizontal="right" wrapText="1"/>
    </xf>
    <xf numFmtId="4" fontId="35" fillId="0" borderId="14" xfId="0" applyNumberFormat="1" applyFont="1" applyFill="1" applyBorder="1" applyAlignment="1">
      <alignment horizontal="right" wrapText="1"/>
    </xf>
    <xf numFmtId="0" fontId="29" fillId="8" borderId="11" xfId="0" applyFont="1" applyFill="1" applyBorder="1" applyAlignment="1">
      <alignment horizontal="left" wrapText="1"/>
    </xf>
    <xf numFmtId="4" fontId="6" fillId="2" borderId="3" xfId="0" applyNumberFormat="1" applyFont="1" applyFill="1" applyBorder="1" applyAlignment="1">
      <alignment horizontal="right"/>
    </xf>
    <xf numFmtId="2" fontId="9" fillId="5" borderId="3" xfId="0" applyNumberFormat="1" applyFont="1" applyFill="1" applyBorder="1" applyAlignment="1">
      <alignment horizontal="right" vertical="center" wrapText="1"/>
    </xf>
    <xf numFmtId="4" fontId="6" fillId="7" borderId="3" xfId="0" applyNumberFormat="1" applyFont="1" applyFill="1" applyBorder="1" applyAlignment="1">
      <alignment horizontal="right"/>
    </xf>
    <xf numFmtId="4" fontId="6" fillId="7" borderId="3" xfId="0" applyNumberFormat="1" applyFont="1" applyFill="1" applyBorder="1" applyAlignment="1" applyProtection="1">
      <alignment horizontal="right" wrapText="1"/>
    </xf>
    <xf numFmtId="4" fontId="1" fillId="7" borderId="3" xfId="0" applyNumberFormat="1" applyFont="1" applyFill="1" applyBorder="1"/>
    <xf numFmtId="4" fontId="31" fillId="0" borderId="17" xfId="0" applyNumberFormat="1" applyFont="1" applyFill="1" applyBorder="1" applyAlignment="1">
      <alignment horizontal="right" wrapText="1"/>
    </xf>
    <xf numFmtId="0" fontId="26" fillId="0" borderId="17" xfId="0" applyFont="1" applyFill="1" applyBorder="1" applyAlignment="1">
      <alignment horizontal="left" wrapText="1"/>
    </xf>
    <xf numFmtId="4" fontId="35" fillId="0" borderId="17" xfId="0" applyNumberFormat="1" applyFont="1" applyFill="1" applyBorder="1" applyAlignment="1">
      <alignment horizontal="right" wrapText="1"/>
    </xf>
    <xf numFmtId="0" fontId="22" fillId="0" borderId="0" xfId="0" applyFont="1" applyBorder="1" applyAlignment="1">
      <alignment horizontal="left" wrapText="1"/>
    </xf>
    <xf numFmtId="2" fontId="0" fillId="0" borderId="0" xfId="0" applyNumberFormat="1"/>
    <xf numFmtId="4" fontId="29" fillId="0" borderId="10" xfId="0" applyNumberFormat="1" applyFont="1" applyFill="1" applyBorder="1" applyAlignment="1">
      <alignment horizontal="right" wrapText="1"/>
    </xf>
    <xf numFmtId="0" fontId="0" fillId="0" borderId="0" xfId="0" applyFill="1"/>
    <xf numFmtId="0" fontId="28" fillId="0" borderId="10" xfId="0" applyFont="1" applyFill="1" applyBorder="1" applyAlignment="1">
      <alignment horizontal="left" wrapText="1"/>
    </xf>
    <xf numFmtId="0" fontId="27" fillId="0" borderId="11" xfId="0" applyFont="1" applyFill="1" applyBorder="1" applyAlignment="1">
      <alignment horizontal="left" wrapText="1"/>
    </xf>
    <xf numFmtId="0" fontId="27" fillId="0" borderId="12" xfId="0" applyFont="1" applyFill="1" applyBorder="1" applyAlignment="1">
      <alignment horizontal="left" wrapText="1"/>
    </xf>
    <xf numFmtId="4" fontId="27" fillId="0" borderId="13" xfId="0" applyNumberFormat="1" applyFont="1" applyFill="1" applyBorder="1" applyAlignment="1">
      <alignment horizontal="right" wrapText="1"/>
    </xf>
    <xf numFmtId="3" fontId="0" fillId="0" borderId="0" xfId="0" applyNumberFormat="1" applyFill="1"/>
    <xf numFmtId="0" fontId="28" fillId="0" borderId="10" xfId="0" applyFont="1" applyFill="1" applyBorder="1" applyAlignment="1">
      <alignment horizontal="left"/>
    </xf>
    <xf numFmtId="4" fontId="27" fillId="0" borderId="10" xfId="0" applyNumberFormat="1" applyFont="1" applyFill="1" applyBorder="1" applyAlignment="1">
      <alignment horizontal="right" wrapText="1"/>
    </xf>
    <xf numFmtId="0" fontId="28" fillId="0" borderId="3" xfId="0" applyFont="1" applyFill="1" applyBorder="1" applyAlignment="1">
      <alignment horizontal="left"/>
    </xf>
    <xf numFmtId="0" fontId="25" fillId="0" borderId="10" xfId="0" applyFont="1" applyFill="1" applyBorder="1" applyAlignment="1">
      <alignment horizontal="left"/>
    </xf>
    <xf numFmtId="4" fontId="26" fillId="0" borderId="14" xfId="0" applyNumberFormat="1" applyFont="1" applyFill="1" applyBorder="1" applyAlignment="1">
      <alignment horizontal="left" wrapText="1"/>
    </xf>
    <xf numFmtId="4" fontId="27" fillId="0" borderId="3" xfId="0" applyNumberFormat="1" applyFont="1" applyFill="1" applyBorder="1" applyAlignment="1">
      <alignment horizontal="left" wrapText="1"/>
    </xf>
    <xf numFmtId="0" fontId="27" fillId="0" borderId="3" xfId="0" applyFont="1" applyFill="1" applyBorder="1" applyAlignment="1">
      <alignment horizontal="left" wrapText="1"/>
    </xf>
    <xf numFmtId="0" fontId="7" fillId="3" borderId="2" xfId="0" applyNumberFormat="1" applyFont="1" applyFill="1" applyBorder="1" applyAlignment="1" applyProtection="1">
      <alignment vertical="center"/>
    </xf>
    <xf numFmtId="4" fontId="26" fillId="0" borderId="1" xfId="0" applyNumberFormat="1" applyFont="1" applyFill="1" applyBorder="1" applyAlignment="1">
      <alignment horizontal="right" wrapText="1"/>
    </xf>
    <xf numFmtId="4" fontId="27" fillId="0" borderId="1" xfId="0" applyNumberFormat="1" applyFont="1" applyFill="1" applyBorder="1" applyAlignment="1">
      <alignment horizontal="right" wrapText="1"/>
    </xf>
    <xf numFmtId="4" fontId="26" fillId="0" borderId="23" xfId="0" applyNumberFormat="1" applyFont="1" applyFill="1" applyBorder="1" applyAlignment="1">
      <alignment horizontal="right" wrapText="1"/>
    </xf>
    <xf numFmtId="0" fontId="26" fillId="4" borderId="19" xfId="0" applyFont="1" applyFill="1" applyBorder="1" applyAlignment="1">
      <alignment horizontal="center" vertical="center" wrapText="1"/>
    </xf>
    <xf numFmtId="4" fontId="26" fillId="4" borderId="19" xfId="0" applyNumberFormat="1" applyFont="1" applyFill="1" applyBorder="1" applyAlignment="1">
      <alignment horizontal="center" vertical="center" wrapText="1"/>
    </xf>
    <xf numFmtId="0" fontId="27" fillId="4" borderId="19" xfId="0" applyFont="1" applyFill="1" applyBorder="1" applyAlignment="1">
      <alignment horizontal="center" vertical="center" wrapText="1"/>
    </xf>
    <xf numFmtId="0" fontId="25" fillId="5" borderId="20" xfId="0" applyFont="1" applyFill="1" applyBorder="1" applyAlignment="1">
      <alignment horizontal="left" wrapText="1"/>
    </xf>
    <xf numFmtId="0" fontId="1" fillId="0" borderId="5" xfId="0" applyFont="1" applyBorder="1" applyAlignment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/>
    <xf numFmtId="3" fontId="6" fillId="0" borderId="3" xfId="0" applyNumberFormat="1" applyFont="1" applyBorder="1" applyAlignment="1">
      <alignment horizontal="right"/>
    </xf>
    <xf numFmtId="3" fontId="6" fillId="3" borderId="3" xfId="0" applyNumberFormat="1" applyFont="1" applyFill="1" applyBorder="1" applyAlignment="1">
      <alignment horizontal="right"/>
    </xf>
    <xf numFmtId="0" fontId="9" fillId="0" borderId="0" xfId="0" quotePrefix="1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vertical="center" wrapText="1"/>
    </xf>
    <xf numFmtId="3" fontId="6" fillId="0" borderId="0" xfId="0" applyNumberFormat="1" applyFont="1" applyFill="1" applyBorder="1" applyAlignment="1">
      <alignment horizontal="right"/>
    </xf>
    <xf numFmtId="4" fontId="6" fillId="4" borderId="3" xfId="0" quotePrefix="1" applyNumberFormat="1" applyFont="1" applyFill="1" applyBorder="1" applyAlignment="1">
      <alignment horizontal="right"/>
    </xf>
    <xf numFmtId="4" fontId="0" fillId="0" borderId="0" xfId="0" applyNumberFormat="1" applyFill="1"/>
    <xf numFmtId="0" fontId="29" fillId="8" borderId="16" xfId="0" applyFont="1" applyFill="1" applyBorder="1" applyAlignment="1">
      <alignment horizontal="left" wrapText="1"/>
    </xf>
    <xf numFmtId="0" fontId="0" fillId="0" borderId="0" xfId="0" applyAlignment="1">
      <alignment horizontal="right"/>
    </xf>
    <xf numFmtId="4" fontId="11" fillId="0" borderId="0" xfId="0" applyNumberFormat="1" applyFont="1" applyAlignment="1">
      <alignment wrapText="1"/>
    </xf>
    <xf numFmtId="4" fontId="26" fillId="4" borderId="19" xfId="0" applyNumberFormat="1" applyFont="1" applyFill="1" applyBorder="1" applyAlignment="1">
      <alignment vertical="center" wrapText="1"/>
    </xf>
    <xf numFmtId="4" fontId="26" fillId="0" borderId="12" xfId="0" applyNumberFormat="1" applyFont="1" applyFill="1" applyBorder="1" applyAlignment="1">
      <alignment wrapText="1"/>
    </xf>
    <xf numFmtId="4" fontId="26" fillId="8" borderId="12" xfId="0" applyNumberFormat="1" applyFont="1" applyFill="1" applyBorder="1" applyAlignment="1">
      <alignment wrapText="1"/>
    </xf>
    <xf numFmtId="4" fontId="2" fillId="0" borderId="0" xfId="0" applyNumberFormat="1" applyFont="1" applyFill="1" applyBorder="1" applyAlignment="1" applyProtection="1">
      <alignment vertical="center" wrapText="1"/>
    </xf>
    <xf numFmtId="4" fontId="26" fillId="5" borderId="21" xfId="0" applyNumberFormat="1" applyFont="1" applyFill="1" applyBorder="1" applyAlignment="1">
      <alignment wrapText="1"/>
    </xf>
    <xf numFmtId="4" fontId="27" fillId="0" borderId="11" xfId="0" applyNumberFormat="1" applyFont="1" applyFill="1" applyBorder="1" applyAlignment="1">
      <alignment wrapText="1"/>
    </xf>
    <xf numFmtId="4" fontId="26" fillId="8" borderId="15" xfId="0" applyNumberFormat="1" applyFont="1" applyFill="1" applyBorder="1" applyAlignment="1">
      <alignment wrapText="1"/>
    </xf>
    <xf numFmtId="4" fontId="26" fillId="0" borderId="11" xfId="0" applyNumberFormat="1" applyFont="1" applyFill="1" applyBorder="1" applyAlignment="1">
      <alignment wrapText="1"/>
    </xf>
    <xf numFmtId="4" fontId="29" fillId="8" borderId="3" xfId="0" applyNumberFormat="1" applyFont="1" applyFill="1" applyBorder="1" applyAlignment="1">
      <alignment wrapText="1"/>
    </xf>
    <xf numFmtId="4" fontId="26" fillId="5" borderId="15" xfId="0" applyNumberFormat="1" applyFont="1" applyFill="1" applyBorder="1" applyAlignment="1">
      <alignment wrapText="1"/>
    </xf>
    <xf numFmtId="4" fontId="26" fillId="5" borderId="11" xfId="0" applyNumberFormat="1" applyFont="1" applyFill="1" applyBorder="1" applyAlignment="1">
      <alignment wrapText="1"/>
    </xf>
    <xf numFmtId="4" fontId="0" fillId="0" borderId="0" xfId="0" applyNumberFormat="1" applyAlignment="1"/>
    <xf numFmtId="4" fontId="35" fillId="5" borderId="17" xfId="0" applyNumberFormat="1" applyFont="1" applyFill="1" applyBorder="1" applyAlignment="1">
      <alignment horizontal="right" wrapText="1"/>
    </xf>
    <xf numFmtId="0" fontId="25" fillId="5" borderId="24" xfId="0" applyFont="1" applyFill="1" applyBorder="1"/>
    <xf numFmtId="0" fontId="26" fillId="5" borderId="25" xfId="0" applyFont="1" applyFill="1" applyBorder="1" applyAlignment="1">
      <alignment horizontal="left" wrapText="1"/>
    </xf>
    <xf numFmtId="4" fontId="26" fillId="5" borderId="25" xfId="0" applyNumberFormat="1" applyFont="1" applyFill="1" applyBorder="1" applyAlignment="1">
      <alignment wrapText="1"/>
    </xf>
    <xf numFmtId="4" fontId="26" fillId="5" borderId="26" xfId="0" applyNumberFormat="1" applyFont="1" applyFill="1" applyBorder="1" applyAlignment="1">
      <alignment horizontal="right" wrapText="1"/>
    </xf>
    <xf numFmtId="4" fontId="26" fillId="5" borderId="27" xfId="0" applyNumberFormat="1" applyFont="1" applyFill="1" applyBorder="1" applyAlignment="1">
      <alignment horizontal="right" wrapText="1"/>
    </xf>
    <xf numFmtId="4" fontId="27" fillId="5" borderId="28" xfId="0" applyNumberFormat="1" applyFont="1" applyFill="1" applyBorder="1" applyAlignment="1">
      <alignment horizontal="right" wrapText="1"/>
    </xf>
    <xf numFmtId="0" fontId="26" fillId="8" borderId="3" xfId="0" applyFont="1" applyFill="1" applyBorder="1" applyAlignment="1">
      <alignment horizontal="left" wrapText="1"/>
    </xf>
    <xf numFmtId="2" fontId="2" fillId="0" borderId="0" xfId="0" applyNumberFormat="1" applyFont="1" applyAlignment="1">
      <alignment horizontal="right" vertical="center" wrapText="1"/>
    </xf>
    <xf numFmtId="2" fontId="3" fillId="0" borderId="0" xfId="0" applyNumberFormat="1" applyFont="1" applyAlignment="1">
      <alignment horizontal="right" vertical="center" wrapText="1"/>
    </xf>
    <xf numFmtId="2" fontId="0" fillId="0" borderId="6" xfId="0" applyNumberFormat="1" applyBorder="1" applyAlignment="1">
      <alignment horizontal="right"/>
    </xf>
    <xf numFmtId="2" fontId="0" fillId="0" borderId="0" xfId="0" applyNumberFormat="1" applyBorder="1" applyAlignment="1">
      <alignment horizontal="right"/>
    </xf>
    <xf numFmtId="4" fontId="6" fillId="5" borderId="3" xfId="0" applyNumberFormat="1" applyFont="1" applyFill="1" applyBorder="1" applyAlignment="1">
      <alignment horizontal="right"/>
    </xf>
    <xf numFmtId="0" fontId="11" fillId="0" borderId="0" xfId="0" applyFont="1" applyAlignment="1">
      <alignment wrapText="1"/>
    </xf>
    <xf numFmtId="0" fontId="10" fillId="0" borderId="0" xfId="0" applyNumberFormat="1" applyFont="1" applyFill="1" applyBorder="1" applyAlignment="1" applyProtection="1">
      <alignment vertical="center" wrapText="1"/>
    </xf>
    <xf numFmtId="4" fontId="5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6" fillId="4" borderId="3" xfId="0" applyNumberFormat="1" applyFont="1" applyFill="1" applyBorder="1" applyAlignment="1">
      <alignment horizontal="center" vertical="center" wrapText="1"/>
    </xf>
    <xf numFmtId="0" fontId="6" fillId="4" borderId="4" xfId="0" applyNumberFormat="1" applyFont="1" applyFill="1" applyBorder="1" applyAlignment="1">
      <alignment horizontal="center" vertical="center" wrapText="1"/>
    </xf>
    <xf numFmtId="0" fontId="0" fillId="0" borderId="0" xfId="0" applyNumberFormat="1"/>
    <xf numFmtId="0" fontId="0" fillId="0" borderId="0" xfId="0" applyNumberFormat="1" applyAlignment="1">
      <alignment horizontal="center"/>
    </xf>
    <xf numFmtId="4" fontId="6" fillId="6" borderId="3" xfId="0" applyNumberFormat="1" applyFont="1" applyFill="1" applyBorder="1" applyAlignment="1">
      <alignment horizontal="right"/>
    </xf>
    <xf numFmtId="2" fontId="9" fillId="2" borderId="3" xfId="0" applyNumberFormat="1" applyFont="1" applyFill="1" applyBorder="1" applyAlignment="1">
      <alignment horizontal="right" vertical="center" wrapText="1"/>
    </xf>
    <xf numFmtId="2" fontId="9" fillId="6" borderId="3" xfId="0" applyNumberFormat="1" applyFont="1" applyFill="1" applyBorder="1" applyAlignment="1">
      <alignment horizontal="right" vertical="center" wrapText="1"/>
    </xf>
    <xf numFmtId="0" fontId="6" fillId="9" borderId="3" xfId="0" applyNumberFormat="1" applyFont="1" applyFill="1" applyBorder="1" applyAlignment="1" applyProtection="1">
      <alignment horizontal="center" vertical="center" wrapText="1"/>
    </xf>
    <xf numFmtId="4" fontId="26" fillId="5" borderId="22" xfId="0" applyNumberFormat="1" applyFont="1" applyFill="1" applyBorder="1" applyAlignment="1">
      <alignment horizontal="right" wrapText="1"/>
    </xf>
    <xf numFmtId="4" fontId="26" fillId="5" borderId="29" xfId="0" applyNumberFormat="1" applyFont="1" applyFill="1" applyBorder="1" applyAlignment="1">
      <alignment horizontal="right" wrapText="1"/>
    </xf>
    <xf numFmtId="0" fontId="25" fillId="4" borderId="10" xfId="0" applyFont="1" applyFill="1" applyBorder="1" applyAlignment="1">
      <alignment horizontal="left" wrapText="1"/>
    </xf>
    <xf numFmtId="0" fontId="26" fillId="4" borderId="10" xfId="0" applyFont="1" applyFill="1" applyBorder="1" applyAlignment="1">
      <alignment horizontal="center" vertical="center" wrapText="1"/>
    </xf>
    <xf numFmtId="0" fontId="27" fillId="4" borderId="10" xfId="0" applyFont="1" applyFill="1" applyBorder="1" applyAlignment="1">
      <alignment horizontal="center" vertical="center" wrapText="1"/>
    </xf>
    <xf numFmtId="0" fontId="25" fillId="4" borderId="20" xfId="0" applyFont="1" applyFill="1" applyBorder="1" applyAlignment="1">
      <alignment horizontal="left" wrapText="1"/>
    </xf>
    <xf numFmtId="0" fontId="26" fillId="4" borderId="7" xfId="0" applyFont="1" applyFill="1" applyBorder="1" applyAlignment="1">
      <alignment horizontal="center" vertical="center" wrapText="1"/>
    </xf>
    <xf numFmtId="4" fontId="26" fillId="4" borderId="7" xfId="0" applyNumberFormat="1" applyFont="1" applyFill="1" applyBorder="1" applyAlignment="1">
      <alignment vertical="center" wrapText="1"/>
    </xf>
    <xf numFmtId="0" fontId="27" fillId="4" borderId="9" xfId="0" applyFont="1" applyFill="1" applyBorder="1" applyAlignment="1">
      <alignment horizontal="center" vertical="center" wrapText="1"/>
    </xf>
    <xf numFmtId="4" fontId="26" fillId="5" borderId="7" xfId="0" applyNumberFormat="1" applyFont="1" applyFill="1" applyBorder="1" applyAlignment="1"/>
    <xf numFmtId="4" fontId="26" fillId="5" borderId="7" xfId="0" applyNumberFormat="1" applyFont="1" applyFill="1" applyBorder="1" applyAlignment="1">
      <alignment horizontal="right"/>
    </xf>
    <xf numFmtId="2" fontId="9" fillId="5" borderId="3" xfId="0" applyNumberFormat="1" applyFont="1" applyFill="1" applyBorder="1" applyAlignment="1">
      <alignment horizontal="right" wrapText="1"/>
    </xf>
    <xf numFmtId="2" fontId="9" fillId="2" borderId="3" xfId="0" applyNumberFormat="1" applyFont="1" applyFill="1" applyBorder="1" applyAlignment="1">
      <alignment horizontal="right" wrapText="1"/>
    </xf>
    <xf numFmtId="4" fontId="6" fillId="3" borderId="3" xfId="0" quotePrefix="1" applyNumberFormat="1" applyFont="1" applyFill="1" applyBorder="1" applyAlignment="1">
      <alignment horizontal="right"/>
    </xf>
    <xf numFmtId="2" fontId="8" fillId="2" borderId="3" xfId="0" applyNumberFormat="1" applyFont="1" applyFill="1" applyBorder="1" applyAlignment="1">
      <alignment vertical="center" wrapText="1"/>
    </xf>
    <xf numFmtId="4" fontId="14" fillId="2" borderId="3" xfId="0" applyNumberFormat="1" applyFont="1" applyFill="1" applyBorder="1" applyAlignment="1">
      <alignment horizontal="right"/>
    </xf>
    <xf numFmtId="2" fontId="21" fillId="2" borderId="3" xfId="0" applyNumberFormat="1" applyFont="1" applyFill="1" applyBorder="1" applyAlignment="1">
      <alignment horizontal="right" vertical="center" wrapText="1"/>
    </xf>
    <xf numFmtId="0" fontId="38" fillId="0" borderId="0" xfId="0" applyFont="1"/>
    <xf numFmtId="0" fontId="9" fillId="2" borderId="3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 wrapText="1"/>
    </xf>
    <xf numFmtId="0" fontId="21" fillId="2" borderId="3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0" fillId="0" borderId="0" xfId="0" applyFont="1"/>
    <xf numFmtId="0" fontId="9" fillId="0" borderId="3" xfId="0" applyFont="1" applyFill="1" applyBorder="1" applyAlignment="1">
      <alignment horizontal="left" vertical="center" wrapText="1"/>
    </xf>
    <xf numFmtId="0" fontId="21" fillId="0" borderId="3" xfId="0" applyFont="1" applyFill="1" applyBorder="1" applyAlignment="1">
      <alignment horizontal="left" vertical="center" wrapText="1"/>
    </xf>
    <xf numFmtId="2" fontId="7" fillId="0" borderId="3" xfId="0" applyNumberFormat="1" applyFont="1" applyFill="1" applyBorder="1" applyAlignment="1">
      <alignment horizontal="lef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28" fillId="0" borderId="17" xfId="0" applyFont="1" applyFill="1" applyBorder="1" applyAlignment="1">
      <alignment horizontal="left"/>
    </xf>
    <xf numFmtId="0" fontId="27" fillId="0" borderId="15" xfId="0" applyFont="1" applyFill="1" applyBorder="1" applyAlignment="1">
      <alignment horizontal="left" wrapText="1"/>
    </xf>
    <xf numFmtId="0" fontId="39" fillId="0" borderId="0" xfId="0" applyFont="1"/>
    <xf numFmtId="0" fontId="40" fillId="0" borderId="0" xfId="0" applyFont="1"/>
    <xf numFmtId="0" fontId="40" fillId="0" borderId="0" xfId="0" applyFont="1" applyFill="1"/>
    <xf numFmtId="0" fontId="41" fillId="0" borderId="0" xfId="0" applyFont="1"/>
    <xf numFmtId="4" fontId="40" fillId="0" borderId="0" xfId="0" applyNumberFormat="1" applyFont="1"/>
    <xf numFmtId="0" fontId="25" fillId="5" borderId="30" xfId="0" applyFont="1" applyFill="1" applyBorder="1" applyAlignment="1">
      <alignment horizontal="left"/>
    </xf>
    <xf numFmtId="0" fontId="26" fillId="5" borderId="18" xfId="0" applyFont="1" applyFill="1" applyBorder="1" applyAlignment="1">
      <alignment horizontal="left" wrapText="1"/>
    </xf>
    <xf numFmtId="4" fontId="26" fillId="5" borderId="18" xfId="0" applyNumberFormat="1" applyFont="1" applyFill="1" applyBorder="1" applyAlignment="1">
      <alignment wrapText="1"/>
    </xf>
    <xf numFmtId="4" fontId="26" fillId="5" borderId="0" xfId="0" applyNumberFormat="1" applyFont="1" applyFill="1" applyBorder="1" applyAlignment="1">
      <alignment horizontal="right" wrapText="1"/>
    </xf>
    <xf numFmtId="4" fontId="35" fillId="5" borderId="19" xfId="0" applyNumberFormat="1" applyFont="1" applyFill="1" applyBorder="1" applyAlignment="1">
      <alignment horizontal="right" wrapText="1"/>
    </xf>
    <xf numFmtId="4" fontId="35" fillId="5" borderId="31" xfId="0" applyNumberFormat="1" applyFont="1" applyFill="1" applyBorder="1" applyAlignment="1">
      <alignment horizontal="right" wrapText="1"/>
    </xf>
    <xf numFmtId="4" fontId="36" fillId="5" borderId="32" xfId="0" applyNumberFormat="1" applyFont="1" applyFill="1" applyBorder="1" applyAlignment="1">
      <alignment horizontal="right" wrapText="1"/>
    </xf>
    <xf numFmtId="0" fontId="26" fillId="5" borderId="16" xfId="0" applyFont="1" applyFill="1" applyBorder="1" applyAlignment="1">
      <alignment horizontal="left" wrapText="1"/>
    </xf>
    <xf numFmtId="4" fontId="26" fillId="5" borderId="3" xfId="0" applyNumberFormat="1" applyFont="1" applyFill="1" applyBorder="1" applyAlignment="1">
      <alignment wrapText="1"/>
    </xf>
    <xf numFmtId="4" fontId="5" fillId="0" borderId="0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/>
    <xf numFmtId="1" fontId="0" fillId="0" borderId="0" xfId="0" applyNumberFormat="1" applyFill="1"/>
    <xf numFmtId="0" fontId="25" fillId="0" borderId="19" xfId="0" applyFont="1" applyFill="1" applyBorder="1" applyAlignment="1">
      <alignment horizontal="left"/>
    </xf>
    <xf numFmtId="4" fontId="26" fillId="5" borderId="27" xfId="0" applyNumberFormat="1" applyFont="1" applyFill="1" applyBorder="1" applyAlignment="1">
      <alignment wrapText="1"/>
    </xf>
    <xf numFmtId="4" fontId="29" fillId="5" borderId="29" xfId="0" applyNumberFormat="1" applyFont="1" applyFill="1" applyBorder="1" applyAlignment="1">
      <alignment horizontal="left" wrapText="1"/>
    </xf>
    <xf numFmtId="4" fontId="27" fillId="5" borderId="28" xfId="0" applyNumberFormat="1" applyFont="1" applyFill="1" applyBorder="1" applyAlignment="1">
      <alignment horizontal="left" wrapText="1"/>
    </xf>
    <xf numFmtId="0" fontId="26" fillId="5" borderId="27" xfId="0" applyFont="1" applyFill="1" applyBorder="1" applyAlignment="1">
      <alignment horizontal="left" wrapText="1"/>
    </xf>
    <xf numFmtId="0" fontId="22" fillId="0" borderId="17" xfId="0" applyFont="1" applyFill="1" applyBorder="1" applyAlignment="1">
      <alignment horizontal="left" wrapText="1"/>
    </xf>
    <xf numFmtId="4" fontId="25" fillId="0" borderId="3" xfId="0" applyNumberFormat="1" applyFont="1" applyBorder="1"/>
    <xf numFmtId="4" fontId="34" fillId="0" borderId="3" xfId="0" applyNumberFormat="1" applyFont="1" applyBorder="1"/>
    <xf numFmtId="4" fontId="34" fillId="0" borderId="3" xfId="0" applyNumberFormat="1" applyFont="1" applyFill="1" applyBorder="1"/>
    <xf numFmtId="0" fontId="8" fillId="2" borderId="3" xfId="0" quotePrefix="1" applyNumberFormat="1" applyFont="1" applyFill="1" applyBorder="1" applyAlignment="1" applyProtection="1">
      <alignment horizontal="left" vertical="center" wrapText="1"/>
    </xf>
    <xf numFmtId="4" fontId="25" fillId="0" borderId="3" xfId="0" applyNumberFormat="1" applyFont="1" applyFill="1" applyBorder="1"/>
    <xf numFmtId="4" fontId="3" fillId="0" borderId="3" xfId="0" applyNumberFormat="1" applyFont="1" applyFill="1" applyBorder="1" applyAlignment="1" applyProtection="1">
      <alignment horizontal="right" wrapText="1"/>
    </xf>
    <xf numFmtId="4" fontId="26" fillId="0" borderId="0" xfId="0" applyNumberFormat="1" applyFont="1" applyFill="1" applyBorder="1" applyAlignment="1">
      <alignment wrapText="1"/>
    </xf>
    <xf numFmtId="4" fontId="30" fillId="0" borderId="10" xfId="0" applyNumberFormat="1" applyFont="1" applyFill="1" applyBorder="1" applyAlignment="1">
      <alignment horizontal="right" wrapText="1"/>
    </xf>
    <xf numFmtId="0" fontId="29" fillId="0" borderId="4" xfId="0" applyFont="1" applyFill="1" applyBorder="1" applyAlignment="1">
      <alignment horizontal="left" wrapText="1"/>
    </xf>
    <xf numFmtId="4" fontId="0" fillId="0" borderId="0" xfId="0" applyNumberFormat="1" applyFont="1"/>
    <xf numFmtId="0" fontId="28" fillId="0" borderId="3" xfId="0" applyFont="1" applyFill="1" applyBorder="1" applyAlignment="1">
      <alignment horizontal="left" wrapText="1"/>
    </xf>
    <xf numFmtId="0" fontId="28" fillId="0" borderId="10" xfId="0" quotePrefix="1" applyFont="1" applyFill="1" applyBorder="1" applyAlignment="1">
      <alignment horizontal="left" wrapText="1"/>
    </xf>
    <xf numFmtId="4" fontId="0" fillId="0" borderId="3" xfId="0" applyNumberFormat="1" applyFont="1" applyBorder="1"/>
    <xf numFmtId="4" fontId="3" fillId="0" borderId="3" xfId="0" applyNumberFormat="1" applyFont="1" applyBorder="1" applyAlignment="1">
      <alignment horizontal="right"/>
    </xf>
    <xf numFmtId="4" fontId="5" fillId="0" borderId="0" xfId="0" applyNumberFormat="1" applyFont="1" applyFill="1" applyBorder="1" applyAlignment="1" applyProtection="1">
      <alignment horizontal="center" vertical="center" wrapText="1"/>
    </xf>
    <xf numFmtId="3" fontId="9" fillId="4" borderId="1" xfId="0" quotePrefix="1" applyNumberFormat="1" applyFont="1" applyFill="1" applyBorder="1" applyAlignment="1">
      <alignment horizontal="right"/>
    </xf>
    <xf numFmtId="3" fontId="9" fillId="3" borderId="1" xfId="0" quotePrefix="1" applyNumberFormat="1" applyFont="1" applyFill="1" applyBorder="1" applyAlignment="1">
      <alignment horizontal="right"/>
    </xf>
    <xf numFmtId="4" fontId="6" fillId="0" borderId="3" xfId="0" applyNumberFormat="1" applyFont="1" applyBorder="1" applyAlignment="1">
      <alignment horizontal="right" wrapText="1"/>
    </xf>
    <xf numFmtId="4" fontId="42" fillId="2" borderId="3" xfId="0" applyNumberFormat="1" applyFont="1" applyFill="1" applyBorder="1" applyAlignment="1">
      <alignment horizontal="right"/>
    </xf>
    <xf numFmtId="4" fontId="6" fillId="7" borderId="3" xfId="0" applyNumberFormat="1" applyFont="1" applyFill="1" applyBorder="1" applyAlignment="1">
      <alignment horizontal="right" vertical="center" wrapText="1"/>
    </xf>
    <xf numFmtId="0" fontId="26" fillId="4" borderId="1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9" fillId="3" borderId="1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vertical="center" wrapText="1"/>
    </xf>
    <xf numFmtId="0" fontId="7" fillId="3" borderId="2" xfId="0" applyNumberFormat="1" applyFont="1" applyFill="1" applyBorder="1" applyAlignment="1" applyProtection="1">
      <alignment vertical="center"/>
    </xf>
    <xf numFmtId="0" fontId="9" fillId="0" borderId="1" xfId="0" applyNumberFormat="1" applyFont="1" applyFill="1" applyBorder="1" applyAlignment="1" applyProtection="1">
      <alignment horizontal="left" vertical="center" wrapText="1"/>
    </xf>
    <xf numFmtId="0" fontId="7" fillId="0" borderId="2" xfId="0" applyNumberFormat="1" applyFont="1" applyFill="1" applyBorder="1" applyAlignment="1" applyProtection="1">
      <alignment vertical="center" wrapText="1"/>
    </xf>
    <xf numFmtId="0" fontId="7" fillId="0" borderId="2" xfId="0" applyNumberFormat="1" applyFont="1" applyFill="1" applyBorder="1" applyAlignment="1" applyProtection="1">
      <alignment vertical="center"/>
    </xf>
    <xf numFmtId="0" fontId="9" fillId="0" borderId="1" xfId="0" quotePrefix="1" applyFont="1" applyFill="1" applyBorder="1" applyAlignment="1">
      <alignment horizontal="left" vertical="center"/>
    </xf>
    <xf numFmtId="0" fontId="10" fillId="0" borderId="0" xfId="0" applyNumberFormat="1" applyFont="1" applyFill="1" applyBorder="1" applyAlignment="1" applyProtection="1">
      <alignment vertical="center" wrapText="1"/>
    </xf>
    <xf numFmtId="0" fontId="11" fillId="0" borderId="0" xfId="0" applyFont="1" applyAlignment="1">
      <alignment wrapText="1"/>
    </xf>
    <xf numFmtId="0" fontId="6" fillId="9" borderId="1" xfId="0" quotePrefix="1" applyFont="1" applyFill="1" applyBorder="1" applyAlignment="1">
      <alignment horizontal="center" wrapText="1"/>
    </xf>
    <xf numFmtId="0" fontId="6" fillId="9" borderId="2" xfId="0" quotePrefix="1" applyFont="1" applyFill="1" applyBorder="1" applyAlignment="1">
      <alignment horizontal="center" wrapText="1"/>
    </xf>
    <xf numFmtId="0" fontId="6" fillId="9" borderId="4" xfId="0" quotePrefix="1" applyFont="1" applyFill="1" applyBorder="1" applyAlignment="1">
      <alignment horizontal="center" wrapText="1"/>
    </xf>
    <xf numFmtId="0" fontId="6" fillId="0" borderId="1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center" wrapText="1"/>
    </xf>
    <xf numFmtId="0" fontId="6" fillId="0" borderId="4" xfId="0" quotePrefix="1" applyFont="1" applyBorder="1" applyAlignment="1">
      <alignment horizontal="center" wrapText="1"/>
    </xf>
    <xf numFmtId="0" fontId="9" fillId="0" borderId="1" xfId="0" quotePrefix="1" applyNumberFormat="1" applyFont="1" applyFill="1" applyBorder="1" applyAlignment="1" applyProtection="1">
      <alignment horizontal="left" vertical="center" wrapText="1"/>
    </xf>
    <xf numFmtId="0" fontId="12" fillId="0" borderId="0" xfId="0" applyNumberFormat="1" applyFont="1" applyFill="1" applyBorder="1" applyAlignment="1" applyProtection="1">
      <alignment wrapText="1"/>
    </xf>
    <xf numFmtId="0" fontId="13" fillId="0" borderId="0" xfId="0" applyNumberFormat="1" applyFont="1" applyFill="1" applyBorder="1" applyAlignment="1" applyProtection="1">
      <alignment wrapText="1"/>
    </xf>
    <xf numFmtId="0" fontId="9" fillId="0" borderId="2" xfId="0" applyNumberFormat="1" applyFont="1" applyFill="1" applyBorder="1" applyAlignment="1" applyProtection="1">
      <alignment horizontal="left" vertical="center" wrapText="1"/>
    </xf>
    <xf numFmtId="0" fontId="9" fillId="3" borderId="1" xfId="0" quotePrefix="1" applyNumberFormat="1" applyFont="1" applyFill="1" applyBorder="1" applyAlignment="1" applyProtection="1">
      <alignment horizontal="left" vertical="center" wrapText="1"/>
    </xf>
    <xf numFmtId="0" fontId="9" fillId="0" borderId="1" xfId="0" quotePrefix="1" applyFont="1" applyBorder="1" applyAlignment="1">
      <alignment horizontal="left" vertical="center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left" vertical="center" wrapText="1"/>
    </xf>
    <xf numFmtId="0" fontId="6" fillId="4" borderId="1" xfId="0" applyNumberFormat="1" applyFont="1" applyFill="1" applyBorder="1" applyAlignment="1" applyProtection="1">
      <alignment horizontal="left" vertical="center" wrapText="1"/>
    </xf>
    <xf numFmtId="0" fontId="6" fillId="4" borderId="2" xfId="0" applyNumberFormat="1" applyFont="1" applyFill="1" applyBorder="1" applyAlignment="1" applyProtection="1">
      <alignment horizontal="left" vertical="center" wrapText="1"/>
    </xf>
    <xf numFmtId="0" fontId="6" fillId="0" borderId="1" xfId="0" quotePrefix="1" applyFont="1" applyFill="1" applyBorder="1" applyAlignment="1">
      <alignment horizontal="center" wrapText="1"/>
    </xf>
    <xf numFmtId="0" fontId="6" fillId="0" borderId="2" xfId="0" quotePrefix="1" applyFont="1" applyFill="1" applyBorder="1" applyAlignment="1">
      <alignment horizontal="center" wrapText="1"/>
    </xf>
    <xf numFmtId="0" fontId="6" fillId="0" borderId="4" xfId="0" quotePrefix="1" applyFont="1" applyFill="1" applyBorder="1" applyAlignment="1">
      <alignment horizontal="center" wrapText="1"/>
    </xf>
    <xf numFmtId="2" fontId="7" fillId="6" borderId="1" xfId="0" applyNumberFormat="1" applyFont="1" applyFill="1" applyBorder="1" applyAlignment="1">
      <alignment horizontal="center" vertical="center" wrapText="1"/>
    </xf>
    <xf numFmtId="2" fontId="7" fillId="6" borderId="2" xfId="0" applyNumberFormat="1" applyFont="1" applyFill="1" applyBorder="1" applyAlignment="1">
      <alignment horizontal="center" vertical="center" wrapText="1"/>
    </xf>
    <xf numFmtId="2" fontId="7" fillId="6" borderId="4" xfId="0" applyNumberFormat="1" applyFont="1" applyFill="1" applyBorder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0" fontId="9" fillId="7" borderId="1" xfId="0" applyNumberFormat="1" applyFont="1" applyFill="1" applyBorder="1" applyAlignment="1" applyProtection="1">
      <alignment horizontal="center" vertical="center" wrapText="1"/>
    </xf>
    <xf numFmtId="0" fontId="9" fillId="7" borderId="2" xfId="0" applyNumberFormat="1" applyFont="1" applyFill="1" applyBorder="1" applyAlignment="1" applyProtection="1">
      <alignment horizontal="center" vertical="center" wrapText="1"/>
    </xf>
    <xf numFmtId="0" fontId="9" fillId="7" borderId="4" xfId="0" applyNumberFormat="1" applyFont="1" applyFill="1" applyBorder="1" applyAlignment="1" applyProtection="1">
      <alignment horizontal="center" vertical="center" wrapText="1"/>
    </xf>
    <xf numFmtId="4" fontId="5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23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</cellXfs>
  <cellStyles count="5">
    <cellStyle name="Normal 2" xfId="2" xr:uid="{00000000-0005-0000-0000-000000000000}"/>
    <cellStyle name="Normalno" xfId="0" builtinId="0"/>
    <cellStyle name="Normalno 2" xfId="1" xr:uid="{00000000-0005-0000-0000-000002000000}"/>
    <cellStyle name="Normalno 2 2" xfId="4" xr:uid="{00000000-0005-0000-0000-000003000000}"/>
    <cellStyle name="Obično_List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esktop/REBALANS/REBALANS%20Financijski%20plan%202026-202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&#352;%20Zadarski%20otoci/Desktop/&#352;kola/IZVR&#352;ENJE%202025/IZVR&#352;ENJE%202025-6/Polugodi&#353;nji%20izvje&#353;taj%20o%20izvr&#353;enju%20financijskog%20plana%20za%202025%20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ŽETAK"/>
      <sheetName val="Račun prihoda i rashoda"/>
      <sheetName val="Prihodi i rashodi po izvorima"/>
      <sheetName val="Rashodi prema funkcijskoj kl"/>
      <sheetName val="Račun financiranja"/>
      <sheetName val="Račun financiranja po izvorima "/>
      <sheetName val="POSEBNI DIO"/>
    </sheetNames>
    <sheetDataSet>
      <sheetData sheetId="0"/>
      <sheetData sheetId="1"/>
      <sheetData sheetId="2">
        <row r="28">
          <cell r="F28">
            <v>566586.57999999996</v>
          </cell>
        </row>
        <row r="29">
          <cell r="F29">
            <v>566586.57999999996</v>
          </cell>
        </row>
        <row r="30">
          <cell r="F30">
            <v>20000</v>
          </cell>
        </row>
        <row r="31">
          <cell r="F31">
            <v>20000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3438529.36</v>
          </cell>
        </row>
        <row r="38">
          <cell r="F38">
            <v>6700</v>
          </cell>
        </row>
        <row r="39">
          <cell r="F39">
            <v>6700</v>
          </cell>
        </row>
        <row r="41">
          <cell r="F41">
            <v>6491.5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ŽETAK"/>
      <sheetName val="Račun prihoda i rashoda ek"/>
      <sheetName val="Prihodi i rashodi prema izvoru "/>
      <sheetName val="Rashodi prema funkcijskoj kl"/>
      <sheetName val="Račun financiranja"/>
      <sheetName val="Račun financiranja po izvorima "/>
      <sheetName val="POSEBNI DIO"/>
    </sheetNames>
    <sheetDataSet>
      <sheetData sheetId="0">
        <row r="12">
          <cell r="F12">
            <v>1544755.76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9"/>
  <sheetViews>
    <sheetView topLeftCell="A25" zoomScale="115" zoomScaleNormal="115" workbookViewId="0">
      <selection activeCell="I15" sqref="I15"/>
    </sheetView>
  </sheetViews>
  <sheetFormatPr defaultRowHeight="14.4" x14ac:dyDescent="0.3"/>
  <cols>
    <col min="5" max="5" width="25.33203125" customWidth="1"/>
    <col min="6" max="8" width="25.33203125" style="35" customWidth="1"/>
    <col min="10" max="10" width="10.6640625" bestFit="1" customWidth="1"/>
  </cols>
  <sheetData>
    <row r="1" spans="1:10" ht="42" customHeight="1" x14ac:dyDescent="0.3">
      <c r="A1" s="337" t="s">
        <v>343</v>
      </c>
      <c r="B1" s="337"/>
      <c r="C1" s="337"/>
      <c r="D1" s="337"/>
      <c r="E1" s="337"/>
      <c r="F1" s="337"/>
      <c r="G1" s="337"/>
      <c r="H1" s="337"/>
    </row>
    <row r="2" spans="1:10" ht="18" customHeight="1" x14ac:dyDescent="0.3">
      <c r="A2" s="3"/>
      <c r="B2" s="3"/>
      <c r="C2" s="3"/>
      <c r="D2" s="3"/>
      <c r="E2" s="3"/>
      <c r="F2" s="31"/>
      <c r="G2" s="31"/>
      <c r="H2" s="31"/>
    </row>
    <row r="3" spans="1:10" ht="15.75" customHeight="1" x14ac:dyDescent="0.3">
      <c r="A3" s="337" t="s">
        <v>22</v>
      </c>
      <c r="B3" s="337"/>
      <c r="C3" s="337"/>
      <c r="D3" s="337"/>
      <c r="E3" s="337"/>
      <c r="F3" s="337"/>
      <c r="G3" s="337"/>
      <c r="H3" s="345"/>
    </row>
    <row r="4" spans="1:10" ht="17.399999999999999" x14ac:dyDescent="0.3">
      <c r="A4" s="18"/>
      <c r="B4" s="18"/>
      <c r="C4" s="18"/>
      <c r="D4" s="18"/>
      <c r="E4" s="18"/>
      <c r="F4" s="4"/>
      <c r="G4" s="18"/>
      <c r="H4" s="4"/>
    </row>
    <row r="5" spans="1:10" ht="18" customHeight="1" x14ac:dyDescent="0.3">
      <c r="A5" s="337" t="s">
        <v>73</v>
      </c>
      <c r="B5" s="346"/>
      <c r="C5" s="346"/>
      <c r="D5" s="346"/>
      <c r="E5" s="346"/>
      <c r="F5" s="346"/>
      <c r="G5" s="346"/>
      <c r="H5" s="346"/>
    </row>
    <row r="6" spans="1:10" ht="17.399999999999999" x14ac:dyDescent="0.3">
      <c r="A6" s="1"/>
      <c r="B6" s="2"/>
      <c r="C6" s="2"/>
      <c r="D6" s="2"/>
      <c r="E6" s="5"/>
      <c r="G6" s="213"/>
    </row>
    <row r="7" spans="1:10" ht="27" customHeight="1" x14ac:dyDescent="0.3">
      <c r="A7" s="350" t="s">
        <v>294</v>
      </c>
      <c r="B7" s="351"/>
      <c r="C7" s="351"/>
      <c r="D7" s="351"/>
      <c r="E7" s="352"/>
      <c r="F7" s="214" t="s">
        <v>340</v>
      </c>
      <c r="G7" s="214" t="s">
        <v>279</v>
      </c>
      <c r="H7" s="214" t="s">
        <v>66</v>
      </c>
    </row>
    <row r="8" spans="1:10" s="62" customFormat="1" ht="16.5" customHeight="1" x14ac:dyDescent="0.3">
      <c r="A8" s="347">
        <v>1</v>
      </c>
      <c r="B8" s="348"/>
      <c r="C8" s="348"/>
      <c r="D8" s="348"/>
      <c r="E8" s="349"/>
      <c r="F8" s="262">
        <v>4</v>
      </c>
      <c r="G8" s="262">
        <v>3</v>
      </c>
      <c r="H8" s="262">
        <v>4</v>
      </c>
    </row>
    <row r="9" spans="1:10" ht="15" customHeight="1" x14ac:dyDescent="0.3">
      <c r="A9" s="338" t="s">
        <v>0</v>
      </c>
      <c r="B9" s="339"/>
      <c r="C9" s="339"/>
      <c r="D9" s="339"/>
      <c r="E9" s="340"/>
      <c r="F9" s="37">
        <v>1684358.66</v>
      </c>
      <c r="G9" s="37">
        <v>4031815.94</v>
      </c>
      <c r="H9" s="37">
        <v>1923341.21</v>
      </c>
    </row>
    <row r="10" spans="1:10" ht="15" customHeight="1" x14ac:dyDescent="0.3">
      <c r="A10" s="341" t="s">
        <v>280</v>
      </c>
      <c r="B10" s="342"/>
      <c r="C10" s="342"/>
      <c r="D10" s="342"/>
      <c r="E10" s="343"/>
      <c r="F10" s="36">
        <v>1684358.66</v>
      </c>
      <c r="G10" s="38">
        <v>4031815.94</v>
      </c>
      <c r="H10" s="36">
        <v>1923341.21</v>
      </c>
      <c r="I10" s="62"/>
      <c r="J10" s="35"/>
    </row>
    <row r="11" spans="1:10" x14ac:dyDescent="0.3">
      <c r="A11" s="344" t="s">
        <v>281</v>
      </c>
      <c r="B11" s="343"/>
      <c r="C11" s="343"/>
      <c r="D11" s="343"/>
      <c r="E11" s="343"/>
      <c r="F11" s="36">
        <v>0</v>
      </c>
      <c r="G11" s="38">
        <v>0</v>
      </c>
      <c r="H11" s="36">
        <v>0</v>
      </c>
      <c r="I11" s="62"/>
    </row>
    <row r="12" spans="1:10" x14ac:dyDescent="0.3">
      <c r="A12" s="25" t="s">
        <v>1</v>
      </c>
      <c r="B12" s="205"/>
      <c r="C12" s="205"/>
      <c r="D12" s="205"/>
      <c r="E12" s="205"/>
      <c r="F12" s="37">
        <f>F13+F14</f>
        <v>1902446.51</v>
      </c>
      <c r="G12" s="37">
        <v>4038307.44</v>
      </c>
      <c r="H12" s="37">
        <f>H13+H14</f>
        <v>1863613.65</v>
      </c>
      <c r="I12" s="62"/>
    </row>
    <row r="13" spans="1:10" ht="15" customHeight="1" x14ac:dyDescent="0.3">
      <c r="A13" s="353" t="s">
        <v>282</v>
      </c>
      <c r="B13" s="342"/>
      <c r="C13" s="342"/>
      <c r="D13" s="342"/>
      <c r="E13" s="342"/>
      <c r="F13" s="36">
        <v>1900396.7</v>
      </c>
      <c r="G13" s="38">
        <v>3894114.25</v>
      </c>
      <c r="H13" s="36">
        <v>1798155.21</v>
      </c>
      <c r="I13" s="62"/>
    </row>
    <row r="14" spans="1:10" x14ac:dyDescent="0.3">
      <c r="A14" s="358" t="s">
        <v>283</v>
      </c>
      <c r="B14" s="343"/>
      <c r="C14" s="343"/>
      <c r="D14" s="343"/>
      <c r="E14" s="343"/>
      <c r="F14" s="38">
        <v>2049.81</v>
      </c>
      <c r="G14" s="38">
        <v>144193.20000000001</v>
      </c>
      <c r="H14" s="38">
        <v>65458.44</v>
      </c>
      <c r="I14" s="62"/>
    </row>
    <row r="15" spans="1:10" ht="15" customHeight="1" x14ac:dyDescent="0.3">
      <c r="A15" s="357" t="s">
        <v>2</v>
      </c>
      <c r="B15" s="339"/>
      <c r="C15" s="339"/>
      <c r="D15" s="339"/>
      <c r="E15" s="339"/>
      <c r="F15" s="39">
        <f>F9-F12</f>
        <v>-218087.85000000009</v>
      </c>
      <c r="G15" s="37">
        <f>G12-G9</f>
        <v>6491.5</v>
      </c>
      <c r="H15" s="39">
        <f t="shared" ref="H15" si="0">H9-H12</f>
        <v>59727.560000000056</v>
      </c>
      <c r="I15" s="62"/>
    </row>
    <row r="16" spans="1:10" ht="17.399999999999999" x14ac:dyDescent="0.3">
      <c r="A16" s="18"/>
      <c r="B16" s="17"/>
      <c r="C16" s="17"/>
      <c r="D16" s="17"/>
      <c r="E16" s="17"/>
      <c r="F16" s="215"/>
      <c r="G16" s="215"/>
      <c r="H16" s="215"/>
    </row>
    <row r="17" spans="1:10" ht="18" customHeight="1" x14ac:dyDescent="0.3">
      <c r="A17" s="337" t="s">
        <v>29</v>
      </c>
      <c r="B17" s="346"/>
      <c r="C17" s="346"/>
      <c r="D17" s="346"/>
      <c r="E17" s="346"/>
      <c r="F17" s="346"/>
      <c r="G17" s="346"/>
      <c r="H17" s="346"/>
    </row>
    <row r="18" spans="1:10" ht="17.399999999999999" x14ac:dyDescent="0.3">
      <c r="A18" s="18"/>
      <c r="B18" s="17"/>
      <c r="C18" s="17"/>
      <c r="D18" s="17"/>
      <c r="E18" s="17"/>
      <c r="F18" s="215"/>
      <c r="G18" s="215"/>
      <c r="H18" s="215"/>
    </row>
    <row r="19" spans="1:10" x14ac:dyDescent="0.3">
      <c r="A19" s="363"/>
      <c r="B19" s="364"/>
      <c r="C19" s="364"/>
      <c r="D19" s="364"/>
      <c r="E19" s="365"/>
      <c r="F19" s="214" t="s">
        <v>340</v>
      </c>
      <c r="G19" s="214" t="s">
        <v>279</v>
      </c>
      <c r="H19" s="214" t="s">
        <v>66</v>
      </c>
    </row>
    <row r="20" spans="1:10" ht="15.75" customHeight="1" x14ac:dyDescent="0.3">
      <c r="A20" s="341" t="s">
        <v>284</v>
      </c>
      <c r="B20" s="356"/>
      <c r="C20" s="356"/>
      <c r="D20" s="356"/>
      <c r="E20" s="356"/>
      <c r="F20" s="216">
        <v>0</v>
      </c>
      <c r="G20" s="216">
        <v>0</v>
      </c>
      <c r="H20" s="216">
        <v>0</v>
      </c>
    </row>
    <row r="21" spans="1:10" ht="15" customHeight="1" x14ac:dyDescent="0.3">
      <c r="A21" s="341" t="s">
        <v>285</v>
      </c>
      <c r="B21" s="342"/>
      <c r="C21" s="342"/>
      <c r="D21" s="342"/>
      <c r="E21" s="342"/>
      <c r="F21" s="216">
        <v>0</v>
      </c>
      <c r="G21" s="216">
        <v>0</v>
      </c>
      <c r="H21" s="216">
        <v>0</v>
      </c>
    </row>
    <row r="22" spans="1:10" ht="15" customHeight="1" x14ac:dyDescent="0.3">
      <c r="A22" s="357" t="s">
        <v>4</v>
      </c>
      <c r="B22" s="339"/>
      <c r="C22" s="339"/>
      <c r="D22" s="339"/>
      <c r="E22" s="339"/>
      <c r="F22" s="217">
        <v>0</v>
      </c>
      <c r="G22" s="217">
        <v>0</v>
      </c>
      <c r="H22" s="217">
        <v>0</v>
      </c>
    </row>
    <row r="23" spans="1:10" s="62" customFormat="1" ht="15" customHeight="1" x14ac:dyDescent="0.3">
      <c r="A23" s="218"/>
      <c r="B23" s="219"/>
      <c r="C23" s="219"/>
      <c r="D23" s="219"/>
      <c r="E23" s="219"/>
      <c r="F23" s="220"/>
      <c r="G23" s="220"/>
      <c r="H23" s="220"/>
    </row>
    <row r="24" spans="1:10" ht="15" customHeight="1" x14ac:dyDescent="0.3">
      <c r="A24" s="16"/>
      <c r="B24" s="17"/>
      <c r="C24" s="17"/>
      <c r="D24" s="17"/>
      <c r="E24" s="17"/>
      <c r="F24" s="215"/>
      <c r="G24" s="215"/>
      <c r="H24" s="215"/>
    </row>
    <row r="25" spans="1:10" ht="18" customHeight="1" x14ac:dyDescent="0.3">
      <c r="A25" s="337" t="s">
        <v>286</v>
      </c>
      <c r="B25" s="346"/>
      <c r="C25" s="346"/>
      <c r="D25" s="346"/>
      <c r="E25" s="346"/>
      <c r="F25" s="346"/>
      <c r="G25" s="346"/>
      <c r="H25" s="346"/>
    </row>
    <row r="26" spans="1:10" ht="15.75" customHeight="1" x14ac:dyDescent="0.3">
      <c r="A26" s="16"/>
      <c r="B26" s="17"/>
      <c r="C26" s="17"/>
      <c r="D26" s="17"/>
      <c r="E26" s="17"/>
      <c r="F26" s="215"/>
      <c r="G26" s="215"/>
      <c r="H26" s="215"/>
    </row>
    <row r="27" spans="1:10" x14ac:dyDescent="0.3">
      <c r="A27" s="21"/>
      <c r="B27" s="22"/>
      <c r="C27" s="22"/>
      <c r="D27" s="23"/>
      <c r="E27" s="24"/>
      <c r="F27" s="214" t="s">
        <v>340</v>
      </c>
      <c r="G27" s="214" t="s">
        <v>279</v>
      </c>
      <c r="H27" s="214" t="s">
        <v>66</v>
      </c>
    </row>
    <row r="28" spans="1:10" ht="15" customHeight="1" x14ac:dyDescent="0.3">
      <c r="A28" s="361" t="s">
        <v>30</v>
      </c>
      <c r="B28" s="362"/>
      <c r="C28" s="362"/>
      <c r="D28" s="362"/>
      <c r="E28" s="362"/>
      <c r="F28" s="221">
        <v>4107.49</v>
      </c>
      <c r="G28" s="331">
        <v>6491.5</v>
      </c>
      <c r="H28" s="221">
        <v>289563.37</v>
      </c>
    </row>
    <row r="29" spans="1:10" ht="30" customHeight="1" x14ac:dyDescent="0.3">
      <c r="A29" s="359" t="s">
        <v>3</v>
      </c>
      <c r="B29" s="360"/>
      <c r="C29" s="360"/>
      <c r="D29" s="360"/>
      <c r="E29" s="360"/>
      <c r="F29" s="276">
        <v>4107.49</v>
      </c>
      <c r="G29" s="332">
        <v>6491.5</v>
      </c>
      <c r="H29" s="276">
        <v>289563.37</v>
      </c>
      <c r="J29" s="35"/>
    </row>
    <row r="30" spans="1:10" ht="26.25" customHeight="1" x14ac:dyDescent="0.3">
      <c r="A30" s="62"/>
      <c r="B30" s="62"/>
      <c r="C30" s="62"/>
      <c r="D30" s="62"/>
      <c r="E30" s="62"/>
      <c r="F30" s="62"/>
      <c r="G30" s="62"/>
      <c r="H30" s="62"/>
    </row>
    <row r="31" spans="1:10" ht="18" customHeight="1" x14ac:dyDescent="0.3">
      <c r="A31" s="353" t="s">
        <v>5</v>
      </c>
      <c r="B31" s="342"/>
      <c r="C31" s="342"/>
      <c r="D31" s="342"/>
      <c r="E31" s="342"/>
      <c r="F31" s="38">
        <v>-213980.36</v>
      </c>
      <c r="G31" s="38">
        <v>0</v>
      </c>
      <c r="H31" s="38">
        <v>-229835.81</v>
      </c>
    </row>
    <row r="32" spans="1:10" ht="18.75" customHeight="1" x14ac:dyDescent="0.3">
      <c r="F32" s="62"/>
      <c r="G32" s="62"/>
      <c r="H32"/>
    </row>
    <row r="33" spans="1:8" ht="24" customHeight="1" x14ac:dyDescent="0.3">
      <c r="A33" s="354" t="s">
        <v>287</v>
      </c>
      <c r="B33" s="355"/>
      <c r="C33" s="355"/>
      <c r="D33" s="355"/>
      <c r="E33" s="355"/>
      <c r="F33" s="355"/>
      <c r="G33" s="355"/>
      <c r="H33" s="355"/>
    </row>
    <row r="34" spans="1:8" ht="12" customHeight="1" x14ac:dyDescent="0.3">
      <c r="A34" s="62"/>
      <c r="B34" s="62"/>
      <c r="C34" s="62"/>
      <c r="D34" s="62"/>
      <c r="E34" s="62"/>
      <c r="F34" s="62"/>
      <c r="G34" s="62"/>
      <c r="H34" s="62"/>
    </row>
    <row r="35" spans="1:8" ht="30.75" customHeight="1" x14ac:dyDescent="0.3">
      <c r="A35" s="354" t="s">
        <v>288</v>
      </c>
      <c r="B35" s="355"/>
      <c r="C35" s="355"/>
      <c r="D35" s="355"/>
      <c r="E35" s="355"/>
      <c r="F35" s="355"/>
      <c r="G35" s="355"/>
      <c r="H35" s="355"/>
    </row>
    <row r="36" spans="1:8" ht="29.25" customHeight="1" x14ac:dyDescent="0.3">
      <c r="A36" s="62"/>
      <c r="B36" s="62"/>
      <c r="C36" s="62"/>
      <c r="D36" s="62"/>
      <c r="E36" s="62"/>
      <c r="F36" s="62"/>
      <c r="G36" s="62"/>
      <c r="H36" s="62"/>
    </row>
    <row r="37" spans="1:8" ht="27.75" customHeight="1" x14ac:dyDescent="0.3">
      <c r="A37" s="354" t="s">
        <v>289</v>
      </c>
      <c r="B37" s="355"/>
      <c r="C37" s="355"/>
      <c r="D37" s="355"/>
      <c r="E37" s="355"/>
      <c r="F37" s="355"/>
      <c r="G37" s="355"/>
      <c r="H37" s="355"/>
    </row>
    <row r="38" spans="1:8" ht="19.5" customHeight="1" x14ac:dyDescent="0.3">
      <c r="F38" s="62"/>
      <c r="G38" s="62"/>
      <c r="H38"/>
    </row>
    <row r="39" spans="1:8" ht="17.25" customHeight="1" x14ac:dyDescent="0.3">
      <c r="F39" s="62"/>
      <c r="G39" s="62"/>
      <c r="H39"/>
    </row>
  </sheetData>
  <mergeCells count="23">
    <mergeCell ref="A31:E31"/>
    <mergeCell ref="A33:H33"/>
    <mergeCell ref="A35:H35"/>
    <mergeCell ref="A37:H37"/>
    <mergeCell ref="A13:E13"/>
    <mergeCell ref="A17:H17"/>
    <mergeCell ref="A20:E20"/>
    <mergeCell ref="A21:E21"/>
    <mergeCell ref="A22:E22"/>
    <mergeCell ref="A14:E14"/>
    <mergeCell ref="A15:E15"/>
    <mergeCell ref="A29:E29"/>
    <mergeCell ref="A25:H25"/>
    <mergeCell ref="A28:E28"/>
    <mergeCell ref="A19:E19"/>
    <mergeCell ref="A1:H1"/>
    <mergeCell ref="A9:E9"/>
    <mergeCell ref="A10:E10"/>
    <mergeCell ref="A11:E11"/>
    <mergeCell ref="A3:H3"/>
    <mergeCell ref="A5:H5"/>
    <mergeCell ref="A8:E8"/>
    <mergeCell ref="A7:E7"/>
  </mergeCells>
  <pageMargins left="0.7" right="0.7" top="0.75" bottom="0.75" header="0.3" footer="0.3"/>
  <pageSetup paperSize="9" scale="71" orientation="landscape" r:id="rId1"/>
  <ignoredErrors>
    <ignoredError sqref="G1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16"/>
  <sheetViews>
    <sheetView topLeftCell="A91" zoomScaleNormal="100" workbookViewId="0">
      <selection activeCell="I98" sqref="I98"/>
    </sheetView>
  </sheetViews>
  <sheetFormatPr defaultRowHeight="14.4" x14ac:dyDescent="0.3"/>
  <cols>
    <col min="1" max="1" width="10.88671875" customWidth="1"/>
    <col min="3" max="3" width="33.33203125" customWidth="1"/>
    <col min="4" max="4" width="18.88671875" style="62" customWidth="1"/>
    <col min="5" max="5" width="23.5546875" style="62" customWidth="1"/>
    <col min="6" max="6" width="18.88671875" customWidth="1"/>
    <col min="7" max="7" width="17.88671875" style="224" customWidth="1"/>
    <col min="8" max="8" width="11.109375" customWidth="1"/>
    <col min="10" max="10" width="11.6640625" bestFit="1" customWidth="1"/>
    <col min="11" max="11" width="12.44140625" bestFit="1" customWidth="1"/>
  </cols>
  <sheetData>
    <row r="1" spans="1:10" ht="15.6" x14ac:dyDescent="0.3">
      <c r="A1" s="369" t="s">
        <v>342</v>
      </c>
      <c r="B1" s="369"/>
      <c r="C1" s="369"/>
      <c r="D1" s="369"/>
      <c r="E1" s="369"/>
      <c r="F1" s="369"/>
      <c r="G1" s="369"/>
    </row>
    <row r="2" spans="1:10" ht="17.399999999999999" x14ac:dyDescent="0.3">
      <c r="A2" s="66"/>
      <c r="B2" s="66"/>
      <c r="C2" s="66"/>
      <c r="D2" s="66"/>
      <c r="E2" s="66"/>
      <c r="F2" s="66"/>
      <c r="G2" s="246"/>
    </row>
    <row r="3" spans="1:10" ht="15.6" x14ac:dyDescent="0.3">
      <c r="A3" s="369" t="s">
        <v>22</v>
      </c>
      <c r="B3" s="369"/>
      <c r="C3" s="369"/>
      <c r="D3" s="369"/>
      <c r="E3" s="369"/>
      <c r="F3" s="369"/>
      <c r="G3" s="369"/>
    </row>
    <row r="4" spans="1:10" ht="17.399999999999999" x14ac:dyDescent="0.3">
      <c r="A4" s="66"/>
      <c r="B4" s="66"/>
      <c r="C4" s="66"/>
      <c r="D4" s="66"/>
      <c r="E4" s="66"/>
      <c r="F4" s="66"/>
      <c r="G4" s="247"/>
    </row>
    <row r="5" spans="1:10" ht="15.6" x14ac:dyDescent="0.3">
      <c r="A5" s="369" t="s">
        <v>85</v>
      </c>
      <c r="B5" s="369"/>
      <c r="C5" s="369"/>
      <c r="D5" s="369"/>
      <c r="E5" s="369"/>
      <c r="F5" s="369"/>
      <c r="G5" s="369"/>
    </row>
    <row r="6" spans="1:10" ht="17.399999999999999" x14ac:dyDescent="0.3">
      <c r="A6" s="66"/>
      <c r="B6" s="66"/>
      <c r="C6" s="66"/>
      <c r="D6" s="66"/>
      <c r="E6" s="66"/>
      <c r="F6" s="66"/>
      <c r="G6" s="247"/>
    </row>
    <row r="7" spans="1:10" ht="15.6" x14ac:dyDescent="0.3">
      <c r="A7" s="369" t="s">
        <v>86</v>
      </c>
      <c r="B7" s="369"/>
      <c r="C7" s="369"/>
      <c r="D7" s="369"/>
      <c r="E7" s="369"/>
      <c r="F7" s="369"/>
      <c r="G7" s="369"/>
    </row>
    <row r="8" spans="1:10" ht="17.399999999999999" x14ac:dyDescent="0.3">
      <c r="A8" s="66"/>
      <c r="B8" s="66"/>
      <c r="C8" s="66"/>
      <c r="D8" s="66"/>
      <c r="E8" s="66"/>
      <c r="F8" s="66"/>
      <c r="G8" s="247"/>
    </row>
    <row r="9" spans="1:10" ht="26.4" x14ac:dyDescent="0.3">
      <c r="A9" s="67" t="s">
        <v>7</v>
      </c>
      <c r="B9" s="68" t="s">
        <v>8</v>
      </c>
      <c r="C9" s="68" t="s">
        <v>6</v>
      </c>
      <c r="D9" s="67" t="s">
        <v>66</v>
      </c>
      <c r="E9" s="67" t="s">
        <v>65</v>
      </c>
      <c r="F9" s="67" t="s">
        <v>66</v>
      </c>
      <c r="G9" s="67" t="s">
        <v>63</v>
      </c>
      <c r="H9" s="67" t="s">
        <v>63</v>
      </c>
    </row>
    <row r="10" spans="1:10" s="258" customFormat="1" x14ac:dyDescent="0.3">
      <c r="A10" s="255"/>
      <c r="B10" s="256"/>
      <c r="C10" s="256">
        <v>1</v>
      </c>
      <c r="D10" s="255">
        <v>4</v>
      </c>
      <c r="E10" s="255">
        <v>3</v>
      </c>
      <c r="F10" s="255">
        <v>4</v>
      </c>
      <c r="G10" s="255" t="s">
        <v>292</v>
      </c>
      <c r="H10" s="255" t="s">
        <v>293</v>
      </c>
    </row>
    <row r="11" spans="1:10" x14ac:dyDescent="0.3">
      <c r="A11" s="84">
        <v>6</v>
      </c>
      <c r="B11" s="84"/>
      <c r="C11" s="85" t="s">
        <v>10</v>
      </c>
      <c r="D11" s="86">
        <f>D12+D21+D24+D27+D33</f>
        <v>1684358.6600000001</v>
      </c>
      <c r="E11" s="335">
        <f>E12+E21+E24+E27+E33+E37</f>
        <v>4031815.94</v>
      </c>
      <c r="F11" s="86">
        <f>F12+F21+F24+F27+F33+F37+F30</f>
        <v>1923341.2099999997</v>
      </c>
      <c r="G11" s="183">
        <f>F11/D11*100</f>
        <v>114.18834097958683</v>
      </c>
      <c r="H11" s="183">
        <f>F11/E11*100</f>
        <v>47.704092612918231</v>
      </c>
    </row>
    <row r="12" spans="1:10" ht="34.5" customHeight="1" x14ac:dyDescent="0.3">
      <c r="A12" s="63"/>
      <c r="B12" s="81">
        <v>63</v>
      </c>
      <c r="C12" s="70" t="s">
        <v>31</v>
      </c>
      <c r="D12" s="92">
        <v>1380760.22</v>
      </c>
      <c r="E12" s="333">
        <v>3438529.36</v>
      </c>
      <c r="F12" s="92">
        <f>F15+F18</f>
        <v>1459730.0999999999</v>
      </c>
      <c r="G12" s="36">
        <f>F12/D12*100</f>
        <v>105.71930439884775</v>
      </c>
      <c r="H12" s="36">
        <f>F12/E12*100</f>
        <v>42.45216332833639</v>
      </c>
    </row>
    <row r="13" spans="1:10" s="62" customFormat="1" ht="34.5" customHeight="1" x14ac:dyDescent="0.3">
      <c r="A13" s="63"/>
      <c r="B13" s="81">
        <v>634</v>
      </c>
      <c r="C13" s="70" t="s">
        <v>309</v>
      </c>
      <c r="D13" s="92">
        <v>0</v>
      </c>
      <c r="E13" s="75"/>
      <c r="F13" s="92">
        <v>0</v>
      </c>
      <c r="G13" s="36"/>
      <c r="H13" s="36"/>
      <c r="J13" s="35"/>
    </row>
    <row r="14" spans="1:10" s="62" customFormat="1" ht="34.5" customHeight="1" x14ac:dyDescent="0.3">
      <c r="A14" s="63"/>
      <c r="B14" s="83">
        <v>6341</v>
      </c>
      <c r="C14" s="70" t="s">
        <v>310</v>
      </c>
      <c r="D14" s="89">
        <v>0</v>
      </c>
      <c r="E14" s="75"/>
      <c r="F14" s="89">
        <v>0</v>
      </c>
      <c r="G14" s="36"/>
      <c r="H14" s="36"/>
    </row>
    <row r="15" spans="1:10" s="62" customFormat="1" ht="26.25" customHeight="1" x14ac:dyDescent="0.3">
      <c r="A15" s="63"/>
      <c r="B15" s="81">
        <v>636</v>
      </c>
      <c r="C15" s="70" t="s">
        <v>90</v>
      </c>
      <c r="D15" s="89">
        <v>1375999.14</v>
      </c>
      <c r="E15" s="75"/>
      <c r="F15" s="92">
        <v>1454401.21</v>
      </c>
      <c r="G15" s="36">
        <f>F15/D15*100</f>
        <v>105.69782841579394</v>
      </c>
      <c r="H15" s="36"/>
    </row>
    <row r="16" spans="1:10" ht="39.6" x14ac:dyDescent="0.3">
      <c r="A16" s="63"/>
      <c r="B16" s="83">
        <v>6361</v>
      </c>
      <c r="C16" s="70" t="s">
        <v>91</v>
      </c>
      <c r="D16" s="89">
        <v>1375999.14</v>
      </c>
      <c r="E16" s="75"/>
      <c r="F16" s="89">
        <v>1454401.21</v>
      </c>
      <c r="G16" s="36">
        <f>F16/D16*100</f>
        <v>105.69782841579394</v>
      </c>
      <c r="H16" s="36"/>
    </row>
    <row r="17" spans="1:8" ht="39.6" x14ac:dyDescent="0.3">
      <c r="A17" s="63"/>
      <c r="B17" s="83">
        <v>6362</v>
      </c>
      <c r="C17" s="70" t="s">
        <v>92</v>
      </c>
      <c r="D17" s="89">
        <v>0</v>
      </c>
      <c r="E17" s="75"/>
      <c r="F17" s="89">
        <v>0</v>
      </c>
      <c r="G17" s="36"/>
      <c r="H17" s="36"/>
    </row>
    <row r="18" spans="1:8" s="62" customFormat="1" ht="26.4" x14ac:dyDescent="0.3">
      <c r="A18" s="63"/>
      <c r="B18" s="81">
        <v>639</v>
      </c>
      <c r="C18" s="70" t="s">
        <v>93</v>
      </c>
      <c r="D18" s="89">
        <v>4761.08</v>
      </c>
      <c r="E18" s="75"/>
      <c r="F18" s="92">
        <v>5328.89</v>
      </c>
      <c r="G18" s="36">
        <f>F18/D18*100</f>
        <v>111.92607559629329</v>
      </c>
      <c r="H18" s="36"/>
    </row>
    <row r="19" spans="1:8" ht="26.4" x14ac:dyDescent="0.3">
      <c r="A19" s="63"/>
      <c r="B19" s="83">
        <v>6391</v>
      </c>
      <c r="C19" s="70" t="s">
        <v>94</v>
      </c>
      <c r="D19" s="89">
        <v>0</v>
      </c>
      <c r="E19" s="181"/>
      <c r="F19" s="89">
        <v>0</v>
      </c>
      <c r="G19" s="36"/>
      <c r="H19" s="36"/>
    </row>
    <row r="20" spans="1:8" ht="39.6" x14ac:dyDescent="0.3">
      <c r="A20" s="63"/>
      <c r="B20" s="83">
        <v>6393</v>
      </c>
      <c r="C20" s="70" t="s">
        <v>95</v>
      </c>
      <c r="D20" s="89">
        <v>4761.08</v>
      </c>
      <c r="E20" s="75"/>
      <c r="F20" s="89">
        <v>5328.89</v>
      </c>
      <c r="G20" s="36">
        <f>F20/D20*100</f>
        <v>111.92607559629329</v>
      </c>
      <c r="H20" s="36"/>
    </row>
    <row r="21" spans="1:8" x14ac:dyDescent="0.3">
      <c r="A21" s="77"/>
      <c r="B21" s="82">
        <v>64</v>
      </c>
      <c r="C21" s="72" t="s">
        <v>96</v>
      </c>
      <c r="D21" s="92">
        <v>0</v>
      </c>
      <c r="E21" s="92">
        <v>0</v>
      </c>
      <c r="F21" s="92">
        <v>0</v>
      </c>
      <c r="G21" s="36"/>
      <c r="H21" s="36">
        <v>0</v>
      </c>
    </row>
    <row r="22" spans="1:8" s="62" customFormat="1" x14ac:dyDescent="0.3">
      <c r="A22" s="77"/>
      <c r="B22" s="82">
        <v>641</v>
      </c>
      <c r="C22" s="72" t="s">
        <v>52</v>
      </c>
      <c r="D22" s="89">
        <v>0</v>
      </c>
      <c r="E22" s="90"/>
      <c r="F22" s="89">
        <v>0</v>
      </c>
      <c r="G22" s="36"/>
      <c r="H22" s="36"/>
    </row>
    <row r="23" spans="1:8" ht="26.4" x14ac:dyDescent="0.3">
      <c r="A23" s="63"/>
      <c r="B23" s="83">
        <v>6413</v>
      </c>
      <c r="C23" s="70" t="s">
        <v>97</v>
      </c>
      <c r="D23" s="89">
        <v>0</v>
      </c>
      <c r="E23" s="89"/>
      <c r="F23" s="89">
        <v>0</v>
      </c>
      <c r="G23" s="36"/>
      <c r="H23" s="36"/>
    </row>
    <row r="24" spans="1:8" ht="39.6" x14ac:dyDescent="0.3">
      <c r="A24" s="77"/>
      <c r="B24" s="82">
        <v>65</v>
      </c>
      <c r="C24" s="91" t="s">
        <v>99</v>
      </c>
      <c r="D24" s="93">
        <v>0</v>
      </c>
      <c r="E24" s="92">
        <v>0</v>
      </c>
      <c r="F24" s="93">
        <v>4775.3999999999996</v>
      </c>
      <c r="G24" s="36"/>
      <c r="H24" s="36">
        <v>0</v>
      </c>
    </row>
    <row r="25" spans="1:8" s="62" customFormat="1" x14ac:dyDescent="0.3">
      <c r="A25" s="77"/>
      <c r="B25" s="82">
        <v>652</v>
      </c>
      <c r="C25" s="72" t="s">
        <v>98</v>
      </c>
      <c r="D25" s="94">
        <v>0</v>
      </c>
      <c r="E25" s="90"/>
      <c r="F25" s="94">
        <v>4775.3999999999996</v>
      </c>
      <c r="G25" s="36"/>
      <c r="H25" s="36"/>
    </row>
    <row r="26" spans="1:8" x14ac:dyDescent="0.3">
      <c r="A26" s="63"/>
      <c r="B26" s="83">
        <v>6526</v>
      </c>
      <c r="C26" s="70" t="s">
        <v>89</v>
      </c>
      <c r="D26" s="89">
        <v>0</v>
      </c>
      <c r="E26" s="89"/>
      <c r="F26" s="89">
        <v>4775.3999999999996</v>
      </c>
      <c r="G26" s="36"/>
      <c r="H26" s="36"/>
    </row>
    <row r="27" spans="1:8" x14ac:dyDescent="0.3">
      <c r="A27" s="77"/>
      <c r="B27" s="82">
        <v>66</v>
      </c>
      <c r="C27" s="72" t="s">
        <v>51</v>
      </c>
      <c r="D27" s="93">
        <f>D28+D30</f>
        <v>14464.6</v>
      </c>
      <c r="E27" s="92">
        <v>26700</v>
      </c>
      <c r="F27" s="93">
        <v>26706.29</v>
      </c>
      <c r="G27" s="36">
        <f>F27/D27*100</f>
        <v>184.63206725384734</v>
      </c>
      <c r="H27" s="36">
        <f>F27/E27*100</f>
        <v>100.02355805243445</v>
      </c>
    </row>
    <row r="28" spans="1:8" s="62" customFormat="1" ht="26.4" x14ac:dyDescent="0.3">
      <c r="A28" s="77"/>
      <c r="B28" s="82">
        <v>661</v>
      </c>
      <c r="C28" s="91" t="s">
        <v>100</v>
      </c>
      <c r="D28" s="94">
        <v>14384.6</v>
      </c>
      <c r="E28" s="90"/>
      <c r="F28" s="94">
        <v>26706.29</v>
      </c>
      <c r="G28" s="36">
        <f>F28/D28*100</f>
        <v>185.65889910042685</v>
      </c>
      <c r="H28" s="36"/>
    </row>
    <row r="29" spans="1:8" x14ac:dyDescent="0.3">
      <c r="A29" s="63"/>
      <c r="B29" s="83">
        <v>6615</v>
      </c>
      <c r="C29" s="70" t="s">
        <v>101</v>
      </c>
      <c r="D29" s="94">
        <v>14384.6</v>
      </c>
      <c r="E29" s="89"/>
      <c r="F29" s="94">
        <v>26706.29</v>
      </c>
      <c r="G29" s="36">
        <f>F29/D29*100</f>
        <v>185.65889910042685</v>
      </c>
      <c r="H29" s="36"/>
    </row>
    <row r="30" spans="1:8" s="62" customFormat="1" x14ac:dyDescent="0.3">
      <c r="A30" s="63"/>
      <c r="B30" s="81">
        <v>663</v>
      </c>
      <c r="C30" s="70" t="s">
        <v>56</v>
      </c>
      <c r="D30" s="92">
        <v>80</v>
      </c>
      <c r="E30" s="92"/>
      <c r="F30" s="92">
        <v>5091.3900000000003</v>
      </c>
      <c r="G30" s="36">
        <f>F30/D30*100</f>
        <v>6364.2375000000002</v>
      </c>
      <c r="H30" s="36"/>
    </row>
    <row r="31" spans="1:8" s="62" customFormat="1" x14ac:dyDescent="0.3">
      <c r="A31" s="63"/>
      <c r="B31" s="83">
        <v>6631</v>
      </c>
      <c r="C31" s="70" t="s">
        <v>102</v>
      </c>
      <c r="D31" s="89">
        <v>80</v>
      </c>
      <c r="E31" s="89"/>
      <c r="F31" s="89">
        <v>5091.3900000000003</v>
      </c>
      <c r="G31" s="36">
        <f>F31/D31*100</f>
        <v>6364.2375000000002</v>
      </c>
      <c r="H31" s="36"/>
    </row>
    <row r="32" spans="1:8" x14ac:dyDescent="0.3">
      <c r="A32" s="63"/>
      <c r="B32" s="83">
        <v>6631</v>
      </c>
      <c r="C32" s="70" t="s">
        <v>107</v>
      </c>
      <c r="D32" s="89">
        <v>0</v>
      </c>
      <c r="E32" s="89"/>
      <c r="F32" s="89">
        <v>0</v>
      </c>
      <c r="G32" s="36"/>
      <c r="H32" s="36"/>
    </row>
    <row r="33" spans="1:11" ht="27.75" customHeight="1" x14ac:dyDescent="0.3">
      <c r="A33" s="77"/>
      <c r="B33" s="82">
        <v>67</v>
      </c>
      <c r="C33" s="70" t="s">
        <v>32</v>
      </c>
      <c r="D33" s="92">
        <v>289133.84000000003</v>
      </c>
      <c r="E33" s="92">
        <v>566586.57999999996</v>
      </c>
      <c r="F33" s="92">
        <v>427038.03</v>
      </c>
      <c r="G33" s="36">
        <f>F33/D33*100</f>
        <v>147.69562428251223</v>
      </c>
      <c r="H33" s="36">
        <f>F33/E33*100</f>
        <v>75.370304393725689</v>
      </c>
    </row>
    <row r="34" spans="1:11" s="62" customFormat="1" ht="36.75" customHeight="1" x14ac:dyDescent="0.3">
      <c r="A34" s="77"/>
      <c r="B34" s="82">
        <v>671</v>
      </c>
      <c r="C34" s="70" t="s">
        <v>103</v>
      </c>
      <c r="D34" s="89">
        <v>289133.84000000003</v>
      </c>
      <c r="E34" s="90"/>
      <c r="F34" s="89">
        <v>427038.03</v>
      </c>
      <c r="G34" s="36">
        <f>F34/D34*100</f>
        <v>147.69562428251223</v>
      </c>
      <c r="H34" s="36"/>
    </row>
    <row r="35" spans="1:11" ht="26.4" x14ac:dyDescent="0.3">
      <c r="A35" s="63"/>
      <c r="B35" s="83">
        <v>6711</v>
      </c>
      <c r="C35" s="70" t="s">
        <v>104</v>
      </c>
      <c r="D35" s="89">
        <v>289133.84000000003</v>
      </c>
      <c r="E35" s="89"/>
      <c r="F35" s="89">
        <v>315996.61</v>
      </c>
      <c r="G35" s="36">
        <f>F35/D35*100</f>
        <v>109.29077343558262</v>
      </c>
      <c r="H35" s="36"/>
    </row>
    <row r="36" spans="1:11" ht="39.6" x14ac:dyDescent="0.3">
      <c r="A36" s="63"/>
      <c r="B36" s="83">
        <v>6712</v>
      </c>
      <c r="C36" s="70" t="s">
        <v>105</v>
      </c>
      <c r="D36" s="89">
        <v>0</v>
      </c>
      <c r="E36" s="89"/>
      <c r="F36" s="89">
        <f>F34-F35</f>
        <v>111041.42000000004</v>
      </c>
      <c r="G36" s="36"/>
      <c r="H36" s="36"/>
    </row>
    <row r="37" spans="1:11" s="62" customFormat="1" ht="27.75" customHeight="1" x14ac:dyDescent="0.3">
      <c r="A37" s="77"/>
      <c r="B37" s="82">
        <v>68</v>
      </c>
      <c r="C37" s="70" t="s">
        <v>89</v>
      </c>
      <c r="D37" s="92">
        <v>0</v>
      </c>
      <c r="E37" s="92">
        <v>0</v>
      </c>
      <c r="F37" s="92">
        <v>0</v>
      </c>
      <c r="G37" s="36"/>
      <c r="H37" s="36">
        <v>0</v>
      </c>
    </row>
    <row r="38" spans="1:11" s="62" customFormat="1" ht="18" customHeight="1" x14ac:dyDescent="0.3">
      <c r="A38" s="77"/>
      <c r="B38" s="82">
        <v>683</v>
      </c>
      <c r="C38" s="70" t="s">
        <v>106</v>
      </c>
      <c r="D38" s="89">
        <v>0</v>
      </c>
      <c r="E38" s="90"/>
      <c r="F38" s="89">
        <v>0</v>
      </c>
      <c r="G38" s="36"/>
      <c r="H38" s="36"/>
    </row>
    <row r="39" spans="1:11" s="62" customFormat="1" x14ac:dyDescent="0.3">
      <c r="A39" s="63"/>
      <c r="B39" s="83">
        <v>6831</v>
      </c>
      <c r="C39" s="70" t="s">
        <v>106</v>
      </c>
      <c r="D39" s="89">
        <v>0</v>
      </c>
      <c r="E39" s="89"/>
      <c r="F39" s="89">
        <v>0</v>
      </c>
      <c r="G39" s="36"/>
      <c r="H39" s="36"/>
    </row>
    <row r="40" spans="1:11" x14ac:dyDescent="0.3">
      <c r="A40" s="95"/>
      <c r="B40" s="95"/>
      <c r="C40" s="96"/>
      <c r="D40" s="97"/>
      <c r="E40" s="97"/>
      <c r="F40" s="97"/>
      <c r="G40" s="248"/>
    </row>
    <row r="41" spans="1:11" x14ac:dyDescent="0.3">
      <c r="A41" s="98"/>
      <c r="B41" s="98"/>
      <c r="C41" s="99"/>
      <c r="D41" s="100"/>
      <c r="E41" s="100"/>
      <c r="F41" s="100"/>
      <c r="G41" s="249"/>
    </row>
    <row r="42" spans="1:11" ht="15.6" x14ac:dyDescent="0.3">
      <c r="A42" s="370" t="s">
        <v>84</v>
      </c>
      <c r="B42" s="370"/>
      <c r="C42" s="370"/>
      <c r="D42" s="370"/>
      <c r="E42" s="370"/>
      <c r="F42" s="370"/>
      <c r="G42" s="370"/>
    </row>
    <row r="43" spans="1:11" ht="17.399999999999999" x14ac:dyDescent="0.3">
      <c r="A43" s="66"/>
      <c r="B43" s="66"/>
      <c r="C43" s="66"/>
      <c r="D43" s="66"/>
      <c r="E43" s="66"/>
      <c r="F43" s="66"/>
      <c r="G43" s="247"/>
    </row>
    <row r="44" spans="1:11" ht="26.4" x14ac:dyDescent="0.3">
      <c r="A44" s="67" t="s">
        <v>7</v>
      </c>
      <c r="B44" s="68" t="s">
        <v>8</v>
      </c>
      <c r="C44" s="68" t="s">
        <v>12</v>
      </c>
      <c r="D44" s="67" t="s">
        <v>66</v>
      </c>
      <c r="E44" s="67" t="s">
        <v>65</v>
      </c>
      <c r="F44" s="67" t="s">
        <v>66</v>
      </c>
      <c r="G44" s="67" t="s">
        <v>63</v>
      </c>
      <c r="H44" s="67" t="s">
        <v>63</v>
      </c>
    </row>
    <row r="45" spans="1:11" s="258" customFormat="1" x14ac:dyDescent="0.3">
      <c r="A45" s="255"/>
      <c r="B45" s="256"/>
      <c r="C45" s="256">
        <v>1</v>
      </c>
      <c r="D45" s="255">
        <v>4</v>
      </c>
      <c r="E45" s="255">
        <v>3</v>
      </c>
      <c r="F45" s="255">
        <v>4</v>
      </c>
      <c r="G45" s="255" t="s">
        <v>292</v>
      </c>
      <c r="H45" s="255" t="s">
        <v>293</v>
      </c>
    </row>
    <row r="46" spans="1:11" x14ac:dyDescent="0.3">
      <c r="A46" s="76">
        <v>3</v>
      </c>
      <c r="B46" s="76"/>
      <c r="C46" s="69" t="s">
        <v>13</v>
      </c>
      <c r="D46" s="79">
        <v>1900396.74</v>
      </c>
      <c r="E46" s="79">
        <v>3894114.24</v>
      </c>
      <c r="F46" s="79">
        <f>F47+F54+F85+F89+F93</f>
        <v>1798155.21</v>
      </c>
      <c r="G46" s="182">
        <f t="shared" ref="G46:G58" si="0">F46/D46*100</f>
        <v>94.619990244773831</v>
      </c>
      <c r="H46" s="182">
        <f>F46/E46*100</f>
        <v>46.176231594068483</v>
      </c>
    </row>
    <row r="47" spans="1:11" x14ac:dyDescent="0.3">
      <c r="A47" s="63"/>
      <c r="B47" s="81">
        <v>31</v>
      </c>
      <c r="C47" s="101" t="s">
        <v>14</v>
      </c>
      <c r="D47" s="92">
        <v>1673216.79</v>
      </c>
      <c r="E47" s="92">
        <v>3324773.81</v>
      </c>
      <c r="F47" s="92">
        <v>1559184.74</v>
      </c>
      <c r="G47" s="181">
        <f t="shared" si="0"/>
        <v>93.184861000587972</v>
      </c>
      <c r="H47" s="260">
        <f>F47/E47*100</f>
        <v>46.895964330277252</v>
      </c>
    </row>
    <row r="48" spans="1:11" s="62" customFormat="1" x14ac:dyDescent="0.3">
      <c r="A48" s="63"/>
      <c r="B48" s="81">
        <v>311</v>
      </c>
      <c r="C48" s="70" t="s">
        <v>109</v>
      </c>
      <c r="D48" s="89">
        <v>1398797.17</v>
      </c>
      <c r="E48" s="89"/>
      <c r="F48" s="89">
        <v>1295406.47</v>
      </c>
      <c r="G48" s="75">
        <f t="shared" si="0"/>
        <v>92.608599572731478</v>
      </c>
      <c r="H48" s="260"/>
      <c r="J48" s="35"/>
      <c r="K48" s="35"/>
    </row>
    <row r="49" spans="1:11" x14ac:dyDescent="0.3">
      <c r="A49" s="63"/>
      <c r="B49" s="83">
        <v>3111</v>
      </c>
      <c r="C49" s="70" t="s">
        <v>108</v>
      </c>
      <c r="D49" s="89">
        <v>1398797.17</v>
      </c>
      <c r="E49" s="89"/>
      <c r="F49" s="89">
        <v>1295406.47</v>
      </c>
      <c r="G49" s="75">
        <f t="shared" si="0"/>
        <v>92.608599572731478</v>
      </c>
      <c r="H49" s="260"/>
      <c r="J49" s="35"/>
    </row>
    <row r="50" spans="1:11" s="62" customFormat="1" x14ac:dyDescent="0.3">
      <c r="A50" s="63"/>
      <c r="B50" s="63">
        <v>312</v>
      </c>
      <c r="C50" s="70" t="s">
        <v>110</v>
      </c>
      <c r="D50" s="89">
        <v>48016.05</v>
      </c>
      <c r="E50" s="89"/>
      <c r="F50" s="89">
        <v>52455.67</v>
      </c>
      <c r="G50" s="75">
        <f t="shared" si="0"/>
        <v>109.2461166630741</v>
      </c>
      <c r="H50" s="260"/>
      <c r="J50" s="297"/>
      <c r="K50" s="35"/>
    </row>
    <row r="51" spans="1:11" x14ac:dyDescent="0.3">
      <c r="A51" s="63"/>
      <c r="B51" s="83">
        <v>3121</v>
      </c>
      <c r="C51" s="70" t="s">
        <v>110</v>
      </c>
      <c r="D51" s="89">
        <v>48016.05</v>
      </c>
      <c r="E51" s="89"/>
      <c r="F51" s="89">
        <v>52455.67</v>
      </c>
      <c r="G51" s="75">
        <f t="shared" si="0"/>
        <v>109.2461166630741</v>
      </c>
      <c r="H51" s="260"/>
      <c r="J51" s="35"/>
    </row>
    <row r="52" spans="1:11" s="62" customFormat="1" x14ac:dyDescent="0.3">
      <c r="A52" s="63"/>
      <c r="B52" s="81">
        <v>313</v>
      </c>
      <c r="C52" s="70" t="s">
        <v>111</v>
      </c>
      <c r="D52" s="89">
        <v>226403.57</v>
      </c>
      <c r="E52" s="89"/>
      <c r="F52" s="89">
        <v>211322.6</v>
      </c>
      <c r="G52" s="75">
        <f t="shared" si="0"/>
        <v>93.338899205520477</v>
      </c>
      <c r="H52" s="260"/>
    </row>
    <row r="53" spans="1:11" ht="26.4" x14ac:dyDescent="0.3">
      <c r="A53" s="63"/>
      <c r="B53" s="83">
        <v>3132</v>
      </c>
      <c r="C53" s="70" t="s">
        <v>112</v>
      </c>
      <c r="D53" s="89">
        <v>226403.57</v>
      </c>
      <c r="E53" s="89"/>
      <c r="F53" s="89">
        <v>211322.6</v>
      </c>
      <c r="G53" s="181">
        <f t="shared" si="0"/>
        <v>93.338899205520477</v>
      </c>
      <c r="H53" s="260"/>
    </row>
    <row r="54" spans="1:11" x14ac:dyDescent="0.3">
      <c r="A54" s="77"/>
      <c r="B54" s="82">
        <v>32</v>
      </c>
      <c r="C54" s="102" t="s">
        <v>24</v>
      </c>
      <c r="D54" s="92">
        <v>223310.5</v>
      </c>
      <c r="E54" s="92">
        <v>475040.43</v>
      </c>
      <c r="F54" s="92">
        <v>235779.31</v>
      </c>
      <c r="G54" s="181">
        <f t="shared" si="0"/>
        <v>105.58362011638502</v>
      </c>
      <c r="H54" s="260">
        <f>F54/E54*100</f>
        <v>49.633524877029942</v>
      </c>
      <c r="J54" s="35"/>
    </row>
    <row r="55" spans="1:11" s="62" customFormat="1" x14ac:dyDescent="0.3">
      <c r="A55" s="77"/>
      <c r="B55" s="82">
        <v>321</v>
      </c>
      <c r="C55" s="71" t="s">
        <v>113</v>
      </c>
      <c r="D55" s="92">
        <v>44306.47</v>
      </c>
      <c r="E55" s="89"/>
      <c r="F55" s="92">
        <v>41007.57</v>
      </c>
      <c r="G55" s="75">
        <f t="shared" si="0"/>
        <v>92.554360570815049</v>
      </c>
      <c r="H55" s="260"/>
      <c r="K55" s="35"/>
    </row>
    <row r="56" spans="1:11" x14ac:dyDescent="0.3">
      <c r="A56" s="63"/>
      <c r="B56" s="83">
        <v>3211</v>
      </c>
      <c r="C56" s="70" t="s">
        <v>114</v>
      </c>
      <c r="D56" s="89">
        <v>7317.85</v>
      </c>
      <c r="E56" s="89"/>
      <c r="F56" s="89">
        <v>4847.8500000000004</v>
      </c>
      <c r="G56" s="75">
        <f t="shared" si="0"/>
        <v>66.246916785667921</v>
      </c>
      <c r="H56" s="260"/>
    </row>
    <row r="57" spans="1:11" ht="26.4" x14ac:dyDescent="0.3">
      <c r="A57" s="63"/>
      <c r="B57" s="83">
        <v>3212</v>
      </c>
      <c r="C57" s="70" t="s">
        <v>115</v>
      </c>
      <c r="D57" s="89">
        <v>36858.620000000003</v>
      </c>
      <c r="E57" s="89"/>
      <c r="F57" s="89">
        <v>33041.97</v>
      </c>
      <c r="G57" s="75">
        <f t="shared" si="0"/>
        <v>89.645163058193717</v>
      </c>
      <c r="H57" s="260"/>
      <c r="K57" s="35"/>
    </row>
    <row r="58" spans="1:11" x14ac:dyDescent="0.3">
      <c r="A58" s="63"/>
      <c r="B58" s="83">
        <v>3213</v>
      </c>
      <c r="C58" s="70" t="s">
        <v>116</v>
      </c>
      <c r="D58" s="89">
        <v>130</v>
      </c>
      <c r="E58" s="89"/>
      <c r="F58" s="89">
        <v>3117.75</v>
      </c>
      <c r="G58" s="75">
        <f t="shared" si="0"/>
        <v>2398.2692307692309</v>
      </c>
      <c r="H58" s="260"/>
      <c r="J58" s="35"/>
    </row>
    <row r="59" spans="1:11" s="62" customFormat="1" x14ac:dyDescent="0.3">
      <c r="A59" s="63"/>
      <c r="B59" s="83">
        <v>3214</v>
      </c>
      <c r="C59" s="70" t="s">
        <v>141</v>
      </c>
      <c r="D59" s="89">
        <v>0</v>
      </c>
      <c r="E59" s="89"/>
      <c r="F59" s="89">
        <v>0</v>
      </c>
      <c r="G59" s="75">
        <v>0</v>
      </c>
      <c r="H59" s="260"/>
    </row>
    <row r="60" spans="1:11" s="62" customFormat="1" x14ac:dyDescent="0.3">
      <c r="A60" s="63"/>
      <c r="B60" s="81">
        <v>322</v>
      </c>
      <c r="C60" s="70" t="s">
        <v>117</v>
      </c>
      <c r="D60" s="92">
        <v>49197.15</v>
      </c>
      <c r="E60" s="89"/>
      <c r="F60" s="92">
        <v>79254.039999999994</v>
      </c>
      <c r="G60" s="75">
        <f>F60/D60*100</f>
        <v>161.0947788642228</v>
      </c>
      <c r="H60" s="260"/>
    </row>
    <row r="61" spans="1:11" ht="26.4" x14ac:dyDescent="0.3">
      <c r="A61" s="63"/>
      <c r="B61" s="83">
        <v>3221</v>
      </c>
      <c r="C61" s="70" t="s">
        <v>118</v>
      </c>
      <c r="D61" s="89">
        <v>14794.33</v>
      </c>
      <c r="E61" s="89"/>
      <c r="F61" s="89">
        <v>19793.07</v>
      </c>
      <c r="G61" s="75">
        <f>F61/D61*100</f>
        <v>133.78821480932223</v>
      </c>
      <c r="H61" s="260"/>
    </row>
    <row r="62" spans="1:11" x14ac:dyDescent="0.3">
      <c r="A62" s="63"/>
      <c r="B62" s="83">
        <v>3222</v>
      </c>
      <c r="C62" s="70" t="s">
        <v>119</v>
      </c>
      <c r="D62" s="89">
        <v>5173.67</v>
      </c>
      <c r="E62" s="89"/>
      <c r="F62" s="89">
        <v>21649.8</v>
      </c>
      <c r="G62" s="75">
        <f>F62/D62*100</f>
        <v>418.46116973057804</v>
      </c>
      <c r="H62" s="260"/>
    </row>
    <row r="63" spans="1:11" x14ac:dyDescent="0.3">
      <c r="A63" s="63"/>
      <c r="B63" s="83">
        <v>3223</v>
      </c>
      <c r="C63" s="70" t="s">
        <v>120</v>
      </c>
      <c r="D63" s="89">
        <v>27888.38</v>
      </c>
      <c r="E63" s="89"/>
      <c r="F63" s="89">
        <v>32367.599999999999</v>
      </c>
      <c r="G63" s="75">
        <f>F63/D63*100</f>
        <v>116.06124127683286</v>
      </c>
      <c r="H63" s="260"/>
    </row>
    <row r="64" spans="1:11" ht="26.4" x14ac:dyDescent="0.3">
      <c r="A64" s="63"/>
      <c r="B64" s="83">
        <v>3224</v>
      </c>
      <c r="C64" s="70" t="s">
        <v>121</v>
      </c>
      <c r="D64" s="89">
        <v>782.77</v>
      </c>
      <c r="E64" s="89"/>
      <c r="F64" s="89">
        <v>2737.18</v>
      </c>
      <c r="G64" s="75">
        <v>0</v>
      </c>
      <c r="H64" s="260"/>
      <c r="K64" s="35"/>
    </row>
    <row r="65" spans="1:11" x14ac:dyDescent="0.3">
      <c r="A65" s="63"/>
      <c r="B65" s="83">
        <v>3225</v>
      </c>
      <c r="C65" s="70" t="s">
        <v>122</v>
      </c>
      <c r="D65" s="89">
        <v>0</v>
      </c>
      <c r="E65" s="89"/>
      <c r="F65" s="89">
        <v>1534.91</v>
      </c>
      <c r="G65" s="75">
        <v>0</v>
      </c>
      <c r="H65" s="260"/>
    </row>
    <row r="66" spans="1:11" ht="26.4" x14ac:dyDescent="0.3">
      <c r="A66" s="63"/>
      <c r="B66" s="83">
        <v>3227</v>
      </c>
      <c r="C66" s="70" t="s">
        <v>123</v>
      </c>
      <c r="D66" s="89">
        <v>558</v>
      </c>
      <c r="E66" s="89"/>
      <c r="F66" s="89">
        <v>1171.48</v>
      </c>
      <c r="G66" s="75">
        <v>0</v>
      </c>
      <c r="H66" s="260"/>
      <c r="K66" s="190"/>
    </row>
    <row r="67" spans="1:11" s="62" customFormat="1" x14ac:dyDescent="0.3">
      <c r="A67" s="63"/>
      <c r="B67" s="81">
        <v>323</v>
      </c>
      <c r="C67" s="70" t="s">
        <v>124</v>
      </c>
      <c r="D67" s="92">
        <v>123197.87</v>
      </c>
      <c r="E67" s="89"/>
      <c r="F67" s="92">
        <v>106107.58</v>
      </c>
      <c r="G67" s="75">
        <f>F67/D67*100</f>
        <v>86.127771527218783</v>
      </c>
      <c r="H67" s="260"/>
    </row>
    <row r="68" spans="1:11" x14ac:dyDescent="0.3">
      <c r="A68" s="63"/>
      <c r="B68" s="83">
        <v>3231</v>
      </c>
      <c r="C68" s="70" t="s">
        <v>125</v>
      </c>
      <c r="D68" s="89">
        <v>1971.37</v>
      </c>
      <c r="E68" s="89"/>
      <c r="F68" s="89">
        <v>3443.25</v>
      </c>
      <c r="G68" s="75">
        <f>F68/D68*100</f>
        <v>174.66279795269281</v>
      </c>
      <c r="H68" s="260"/>
    </row>
    <row r="69" spans="1:11" ht="26.4" x14ac:dyDescent="0.3">
      <c r="A69" s="63"/>
      <c r="B69" s="83">
        <v>3232</v>
      </c>
      <c r="C69" s="70" t="s">
        <v>126</v>
      </c>
      <c r="D69" s="89">
        <v>8345.4</v>
      </c>
      <c r="E69" s="89"/>
      <c r="F69" s="89">
        <v>9513.1299999999992</v>
      </c>
      <c r="G69" s="75">
        <v>0</v>
      </c>
      <c r="H69" s="260"/>
    </row>
    <row r="70" spans="1:11" s="62" customFormat="1" x14ac:dyDescent="0.3">
      <c r="A70" s="63"/>
      <c r="B70" s="83">
        <v>3233</v>
      </c>
      <c r="C70" s="70" t="s">
        <v>127</v>
      </c>
      <c r="D70" s="89">
        <v>248.85</v>
      </c>
      <c r="E70" s="89"/>
      <c r="F70" s="89">
        <v>248.85</v>
      </c>
      <c r="G70" s="75">
        <f>F70/D70*100</f>
        <v>100</v>
      </c>
      <c r="H70" s="260"/>
    </row>
    <row r="71" spans="1:11" x14ac:dyDescent="0.3">
      <c r="A71" s="63"/>
      <c r="B71" s="83">
        <v>3234</v>
      </c>
      <c r="C71" s="70" t="s">
        <v>128</v>
      </c>
      <c r="D71" s="89">
        <v>5253.64</v>
      </c>
      <c r="E71" s="89"/>
      <c r="F71" s="89">
        <v>11456.3</v>
      </c>
      <c r="G71" s="75">
        <f>F71/D71*100</f>
        <v>218.06404702263569</v>
      </c>
      <c r="H71" s="260"/>
    </row>
    <row r="72" spans="1:11" x14ac:dyDescent="0.3">
      <c r="A72" s="63"/>
      <c r="B72" s="83">
        <v>3235</v>
      </c>
      <c r="C72" s="70" t="s">
        <v>129</v>
      </c>
      <c r="D72" s="89">
        <v>4875</v>
      </c>
      <c r="E72" s="89"/>
      <c r="F72" s="89">
        <v>4320</v>
      </c>
      <c r="G72" s="75">
        <f>F72/D72*100</f>
        <v>88.615384615384613</v>
      </c>
      <c r="H72" s="260"/>
    </row>
    <row r="73" spans="1:11" s="62" customFormat="1" x14ac:dyDescent="0.3">
      <c r="A73" s="63"/>
      <c r="B73" s="83">
        <v>3236</v>
      </c>
      <c r="C73" s="70" t="s">
        <v>130</v>
      </c>
      <c r="D73" s="89">
        <v>0</v>
      </c>
      <c r="E73" s="89"/>
      <c r="F73" s="89">
        <v>24.16</v>
      </c>
      <c r="G73" s="75">
        <v>0</v>
      </c>
      <c r="H73" s="260"/>
    </row>
    <row r="74" spans="1:11" x14ac:dyDescent="0.3">
      <c r="A74" s="63"/>
      <c r="B74" s="83">
        <v>3237</v>
      </c>
      <c r="C74" s="70" t="s">
        <v>131</v>
      </c>
      <c r="D74" s="89">
        <v>872.5</v>
      </c>
      <c r="E74" s="89"/>
      <c r="F74" s="89">
        <v>2260.4299999999998</v>
      </c>
      <c r="G74" s="75">
        <f>F74/D74*100</f>
        <v>259.07507163323783</v>
      </c>
      <c r="H74" s="260"/>
    </row>
    <row r="75" spans="1:11" x14ac:dyDescent="0.3">
      <c r="A75" s="63"/>
      <c r="B75" s="83">
        <v>3238</v>
      </c>
      <c r="C75" s="70" t="s">
        <v>132</v>
      </c>
      <c r="D75" s="89">
        <v>1457.87</v>
      </c>
      <c r="E75" s="89"/>
      <c r="F75" s="89">
        <v>1569.93</v>
      </c>
      <c r="G75" s="75">
        <f>F75/D75*100</f>
        <v>107.68655641449514</v>
      </c>
      <c r="H75" s="260"/>
    </row>
    <row r="76" spans="1:11" x14ac:dyDescent="0.3">
      <c r="A76" s="77"/>
      <c r="B76" s="64">
        <v>3239</v>
      </c>
      <c r="C76" s="72" t="s">
        <v>133</v>
      </c>
      <c r="D76" s="89">
        <v>100173.24</v>
      </c>
      <c r="E76" s="89"/>
      <c r="F76" s="89">
        <v>73271.53</v>
      </c>
      <c r="G76" s="75">
        <f>F76/D76*100</f>
        <v>73.14481392435745</v>
      </c>
      <c r="H76" s="260"/>
    </row>
    <row r="77" spans="1:11" s="62" customFormat="1" x14ac:dyDescent="0.3">
      <c r="A77" s="77"/>
      <c r="B77" s="82">
        <v>329</v>
      </c>
      <c r="C77" s="72" t="s">
        <v>134</v>
      </c>
      <c r="D77" s="89">
        <v>6690.01</v>
      </c>
      <c r="E77" s="89"/>
      <c r="F77" s="92">
        <v>9410.1200000000008</v>
      </c>
      <c r="G77" s="75">
        <f>F77/D77*100</f>
        <v>140.65928152573764</v>
      </c>
      <c r="H77" s="260"/>
    </row>
    <row r="78" spans="1:11" s="62" customFormat="1" ht="26.4" x14ac:dyDescent="0.3">
      <c r="A78" s="77"/>
      <c r="B78" s="64">
        <v>3291</v>
      </c>
      <c r="C78" s="91" t="s">
        <v>291</v>
      </c>
      <c r="D78" s="89">
        <v>885.37</v>
      </c>
      <c r="E78" s="89"/>
      <c r="F78" s="89">
        <v>1730.44</v>
      </c>
      <c r="G78" s="75">
        <v>0</v>
      </c>
      <c r="H78" s="260"/>
    </row>
    <row r="79" spans="1:11" x14ac:dyDescent="0.3">
      <c r="A79" s="63"/>
      <c r="B79" s="83">
        <v>3292</v>
      </c>
      <c r="C79" s="70" t="s">
        <v>142</v>
      </c>
      <c r="D79" s="89">
        <v>0</v>
      </c>
      <c r="E79" s="89"/>
      <c r="F79" s="89">
        <v>1275.02</v>
      </c>
      <c r="G79" s="75">
        <v>0</v>
      </c>
      <c r="H79" s="260"/>
    </row>
    <row r="80" spans="1:11" x14ac:dyDescent="0.3">
      <c r="A80" s="63"/>
      <c r="B80" s="83">
        <v>3293</v>
      </c>
      <c r="C80" s="70" t="s">
        <v>143</v>
      </c>
      <c r="D80" s="89">
        <v>668.4</v>
      </c>
      <c r="E80" s="89"/>
      <c r="F80" s="89">
        <v>1819.52</v>
      </c>
      <c r="G80" s="75">
        <f>F80/D80*100</f>
        <v>272.22022740873729</v>
      </c>
      <c r="H80" s="260"/>
    </row>
    <row r="81" spans="1:8" x14ac:dyDescent="0.3">
      <c r="A81" s="63"/>
      <c r="B81" s="83">
        <v>3294</v>
      </c>
      <c r="C81" s="70" t="s">
        <v>144</v>
      </c>
      <c r="D81" s="89">
        <v>230</v>
      </c>
      <c r="E81" s="89"/>
      <c r="F81" s="89">
        <v>255</v>
      </c>
      <c r="G81" s="75">
        <f>F81/D81*100</f>
        <v>110.86956521739131</v>
      </c>
      <c r="H81" s="260"/>
    </row>
    <row r="82" spans="1:8" x14ac:dyDescent="0.3">
      <c r="A82" s="63"/>
      <c r="B82" s="83">
        <v>3295</v>
      </c>
      <c r="C82" s="70" t="s">
        <v>145</v>
      </c>
      <c r="D82" s="89">
        <v>4274.67</v>
      </c>
      <c r="E82" s="89"/>
      <c r="F82" s="89">
        <v>3780</v>
      </c>
      <c r="G82" s="75">
        <f>F82/D82*100</f>
        <v>88.427878643263696</v>
      </c>
      <c r="H82" s="260"/>
    </row>
    <row r="83" spans="1:8" x14ac:dyDescent="0.3">
      <c r="A83" s="63"/>
      <c r="B83" s="83">
        <v>3296</v>
      </c>
      <c r="C83" s="70" t="s">
        <v>146</v>
      </c>
      <c r="D83" s="89">
        <v>0</v>
      </c>
      <c r="E83" s="89"/>
      <c r="F83" s="89">
        <v>0</v>
      </c>
      <c r="G83" s="75">
        <v>0</v>
      </c>
      <c r="H83" s="260"/>
    </row>
    <row r="84" spans="1:8" x14ac:dyDescent="0.3">
      <c r="A84" s="63"/>
      <c r="B84" s="83">
        <v>3299</v>
      </c>
      <c r="C84" s="70" t="s">
        <v>134</v>
      </c>
      <c r="D84" s="89">
        <v>550.57000000000005</v>
      </c>
      <c r="E84" s="89"/>
      <c r="F84" s="89">
        <v>550.07000000000005</v>
      </c>
      <c r="G84" s="75">
        <f>F84/D84*100</f>
        <v>99.909185026427167</v>
      </c>
      <c r="H84" s="260"/>
    </row>
    <row r="85" spans="1:8" x14ac:dyDescent="0.3">
      <c r="A85" s="77"/>
      <c r="B85" s="82">
        <v>34</v>
      </c>
      <c r="C85" s="72" t="s">
        <v>40</v>
      </c>
      <c r="D85" s="92">
        <v>0.11</v>
      </c>
      <c r="E85" s="92">
        <v>0</v>
      </c>
      <c r="F85" s="92">
        <v>0</v>
      </c>
      <c r="G85" s="181">
        <f>F85/D85*100</f>
        <v>0</v>
      </c>
      <c r="H85" s="260">
        <v>0</v>
      </c>
    </row>
    <row r="86" spans="1:8" s="62" customFormat="1" x14ac:dyDescent="0.3">
      <c r="A86" s="77"/>
      <c r="B86" s="82">
        <v>343</v>
      </c>
      <c r="C86" s="72" t="s">
        <v>135</v>
      </c>
      <c r="D86" s="89">
        <v>0.11</v>
      </c>
      <c r="E86" s="89"/>
      <c r="F86" s="89">
        <v>0</v>
      </c>
      <c r="G86" s="75">
        <f>F86/D86*100</f>
        <v>0</v>
      </c>
      <c r="H86" s="260"/>
    </row>
    <row r="87" spans="1:8" ht="26.4" x14ac:dyDescent="0.3">
      <c r="A87" s="63"/>
      <c r="B87" s="83">
        <v>3431</v>
      </c>
      <c r="C87" s="70" t="s">
        <v>136</v>
      </c>
      <c r="D87" s="89">
        <v>0</v>
      </c>
      <c r="E87" s="89"/>
      <c r="F87" s="89">
        <v>0</v>
      </c>
      <c r="G87" s="75">
        <v>0</v>
      </c>
      <c r="H87" s="260"/>
    </row>
    <row r="88" spans="1:8" x14ac:dyDescent="0.3">
      <c r="A88" s="63"/>
      <c r="B88" s="83">
        <v>3433</v>
      </c>
      <c r="C88" s="70" t="s">
        <v>137</v>
      </c>
      <c r="D88" s="89">
        <v>0.11</v>
      </c>
      <c r="E88" s="89"/>
      <c r="F88" s="89">
        <v>0</v>
      </c>
      <c r="G88" s="75">
        <f>F88/D88*100</f>
        <v>0</v>
      </c>
      <c r="H88" s="260"/>
    </row>
    <row r="89" spans="1:8" x14ac:dyDescent="0.3">
      <c r="A89" s="77"/>
      <c r="B89" s="82">
        <v>37</v>
      </c>
      <c r="C89" s="72" t="s">
        <v>54</v>
      </c>
      <c r="D89" s="92">
        <v>2100.8000000000002</v>
      </c>
      <c r="E89" s="92">
        <v>92500</v>
      </c>
      <c r="F89" s="92">
        <v>3191.16</v>
      </c>
      <c r="G89" s="181">
        <f>F89/D89*100</f>
        <v>151.90213252094438</v>
      </c>
      <c r="H89" s="260">
        <f>F89/E89*100</f>
        <v>3.4499027027027029</v>
      </c>
    </row>
    <row r="90" spans="1:8" s="62" customFormat="1" ht="26.4" x14ac:dyDescent="0.3">
      <c r="A90" s="77"/>
      <c r="B90" s="82">
        <v>372</v>
      </c>
      <c r="C90" s="91" t="s">
        <v>138</v>
      </c>
      <c r="D90" s="89">
        <v>2100.8000000000002</v>
      </c>
      <c r="E90" s="89"/>
      <c r="F90" s="89">
        <v>3191.16</v>
      </c>
      <c r="G90" s="75">
        <f>F90/D90*100</f>
        <v>151.90213252094438</v>
      </c>
      <c r="H90" s="260"/>
    </row>
    <row r="91" spans="1:8" ht="26.4" x14ac:dyDescent="0.3">
      <c r="A91" s="63"/>
      <c r="B91" s="83">
        <v>3721</v>
      </c>
      <c r="C91" s="70" t="s">
        <v>139</v>
      </c>
      <c r="D91" s="89">
        <v>2100.8000000000002</v>
      </c>
      <c r="E91" s="89"/>
      <c r="F91" s="89">
        <v>1525.1</v>
      </c>
      <c r="G91" s="75">
        <f>F91/D91*100</f>
        <v>72.59615384615384</v>
      </c>
      <c r="H91" s="260"/>
    </row>
    <row r="92" spans="1:8" ht="26.4" x14ac:dyDescent="0.3">
      <c r="A92" s="63"/>
      <c r="B92" s="83">
        <v>3722</v>
      </c>
      <c r="C92" s="70" t="s">
        <v>140</v>
      </c>
      <c r="D92" s="89">
        <v>0</v>
      </c>
      <c r="E92" s="89"/>
      <c r="F92" s="89">
        <v>1666.06</v>
      </c>
      <c r="G92" s="75">
        <v>0</v>
      </c>
      <c r="H92" s="260"/>
    </row>
    <row r="93" spans="1:8" s="62" customFormat="1" x14ac:dyDescent="0.3">
      <c r="A93" s="63"/>
      <c r="B93" s="81">
        <v>38</v>
      </c>
      <c r="C93" s="70" t="s">
        <v>300</v>
      </c>
      <c r="D93" s="92">
        <v>1768.5</v>
      </c>
      <c r="E93" s="92">
        <v>1800</v>
      </c>
      <c r="F93" s="92">
        <v>0</v>
      </c>
      <c r="G93" s="75">
        <v>0</v>
      </c>
      <c r="H93" s="260">
        <v>0</v>
      </c>
    </row>
    <row r="94" spans="1:8" s="192" customFormat="1" x14ac:dyDescent="0.3">
      <c r="A94" s="286"/>
      <c r="B94" s="287">
        <v>381</v>
      </c>
      <c r="C94" s="288" t="s">
        <v>312</v>
      </c>
      <c r="D94" s="94">
        <v>1768.5</v>
      </c>
      <c r="E94" s="94"/>
      <c r="F94" s="94">
        <v>0</v>
      </c>
      <c r="G94" s="29">
        <v>0</v>
      </c>
      <c r="H94" s="289"/>
    </row>
    <row r="95" spans="1:8" s="192" customFormat="1" x14ac:dyDescent="0.3">
      <c r="A95" s="286"/>
      <c r="B95" s="290">
        <v>3812</v>
      </c>
      <c r="C95" s="288" t="s">
        <v>311</v>
      </c>
      <c r="D95" s="94">
        <v>1768.5</v>
      </c>
      <c r="E95" s="94"/>
      <c r="F95" s="94">
        <v>0</v>
      </c>
      <c r="G95" s="29">
        <v>0</v>
      </c>
      <c r="H95" s="289"/>
    </row>
    <row r="96" spans="1:8" ht="30.75" customHeight="1" x14ac:dyDescent="0.3">
      <c r="A96" s="78">
        <v>4</v>
      </c>
      <c r="B96" s="78"/>
      <c r="C96" s="73" t="s">
        <v>15</v>
      </c>
      <c r="D96" s="79">
        <v>2049.81</v>
      </c>
      <c r="E96" s="79">
        <v>144193.20000000001</v>
      </c>
      <c r="F96" s="79">
        <f>F97+F107</f>
        <v>65458.44</v>
      </c>
      <c r="G96" s="250">
        <f>F96/D96*100</f>
        <v>3193.3906069343016</v>
      </c>
      <c r="H96" s="274">
        <f>F96/E96*100</f>
        <v>45.396343239487017</v>
      </c>
    </row>
    <row r="97" spans="1:8" ht="26.4" x14ac:dyDescent="0.3">
      <c r="A97" s="65"/>
      <c r="B97" s="81">
        <v>42</v>
      </c>
      <c r="C97" s="74" t="s">
        <v>33</v>
      </c>
      <c r="D97" s="92">
        <f>D98+D105</f>
        <v>2049.81</v>
      </c>
      <c r="E97" s="92">
        <v>104193.2</v>
      </c>
      <c r="F97" s="92">
        <f>F98+F105</f>
        <v>11622.439999999999</v>
      </c>
      <c r="G97" s="181">
        <f>F97/D97*100</f>
        <v>567.00084398066167</v>
      </c>
      <c r="H97" s="275">
        <f>F97/E97*100</f>
        <v>11.154701074542292</v>
      </c>
    </row>
    <row r="98" spans="1:8" s="62" customFormat="1" x14ac:dyDescent="0.3">
      <c r="A98" s="65"/>
      <c r="B98" s="81">
        <v>422</v>
      </c>
      <c r="C98" s="74" t="s">
        <v>147</v>
      </c>
      <c r="D98" s="92">
        <f>D99+D100+D101+D102+D103+D104</f>
        <v>1999.81</v>
      </c>
      <c r="E98" s="89"/>
      <c r="F98" s="92">
        <v>11087.06</v>
      </c>
      <c r="G98" s="181">
        <f>F98/D98*100</f>
        <v>554.40566853851112</v>
      </c>
      <c r="H98" s="260"/>
    </row>
    <row r="99" spans="1:8" x14ac:dyDescent="0.3">
      <c r="A99" s="65"/>
      <c r="B99" s="83">
        <v>4221</v>
      </c>
      <c r="C99" s="74" t="s">
        <v>148</v>
      </c>
      <c r="D99" s="89">
        <v>124</v>
      </c>
      <c r="E99" s="89"/>
      <c r="F99" s="89">
        <v>2520.9299999999998</v>
      </c>
      <c r="G99" s="75">
        <f>F99/D99*100</f>
        <v>2033.0080645161288</v>
      </c>
      <c r="H99" s="260"/>
    </row>
    <row r="100" spans="1:8" s="62" customFormat="1" x14ac:dyDescent="0.3">
      <c r="A100" s="65"/>
      <c r="B100" s="83">
        <v>4222</v>
      </c>
      <c r="C100" s="74" t="s">
        <v>149</v>
      </c>
      <c r="D100" s="89">
        <v>0</v>
      </c>
      <c r="E100" s="89"/>
      <c r="F100" s="89">
        <v>0</v>
      </c>
      <c r="G100" s="75">
        <v>0</v>
      </c>
      <c r="H100" s="260"/>
    </row>
    <row r="101" spans="1:8" s="280" customFormat="1" x14ac:dyDescent="0.3">
      <c r="A101" s="83"/>
      <c r="B101" s="83">
        <v>4223</v>
      </c>
      <c r="C101" s="277" t="s">
        <v>301</v>
      </c>
      <c r="D101" s="90">
        <v>1610</v>
      </c>
      <c r="E101" s="90"/>
      <c r="F101" s="90">
        <v>2250</v>
      </c>
      <c r="G101" s="278">
        <v>0</v>
      </c>
      <c r="H101" s="279"/>
    </row>
    <row r="102" spans="1:8" s="62" customFormat="1" x14ac:dyDescent="0.3">
      <c r="A102" s="65"/>
      <c r="B102" s="83">
        <v>4225</v>
      </c>
      <c r="C102" s="74" t="s">
        <v>150</v>
      </c>
      <c r="D102" s="89">
        <v>0</v>
      </c>
      <c r="E102" s="89"/>
      <c r="F102" s="89">
        <v>0</v>
      </c>
      <c r="G102" s="75">
        <v>0</v>
      </c>
      <c r="H102" s="260"/>
    </row>
    <row r="103" spans="1:8" x14ac:dyDescent="0.3">
      <c r="A103" s="65"/>
      <c r="B103" s="83">
        <v>4226</v>
      </c>
      <c r="C103" s="74" t="s">
        <v>151</v>
      </c>
      <c r="D103" s="89">
        <v>265.81</v>
      </c>
      <c r="E103" s="89"/>
      <c r="F103" s="89">
        <v>5721.13</v>
      </c>
      <c r="G103" s="75">
        <v>0</v>
      </c>
      <c r="H103" s="260"/>
    </row>
    <row r="104" spans="1:8" ht="26.4" x14ac:dyDescent="0.3">
      <c r="A104" s="63"/>
      <c r="B104" s="83">
        <v>4227</v>
      </c>
      <c r="C104" s="70" t="s">
        <v>152</v>
      </c>
      <c r="D104" s="89">
        <v>0</v>
      </c>
      <c r="E104" s="89"/>
      <c r="F104" s="89">
        <v>0</v>
      </c>
      <c r="G104" s="75">
        <v>0</v>
      </c>
      <c r="H104" s="260"/>
    </row>
    <row r="105" spans="1:8" s="62" customFormat="1" x14ac:dyDescent="0.3">
      <c r="A105" s="63"/>
      <c r="B105" s="81">
        <v>424</v>
      </c>
      <c r="C105" s="70" t="s">
        <v>153</v>
      </c>
      <c r="D105" s="92">
        <v>50</v>
      </c>
      <c r="E105" s="92"/>
      <c r="F105" s="92">
        <v>535.38</v>
      </c>
      <c r="G105" s="75">
        <f>F105/D105*100</f>
        <v>1070.76</v>
      </c>
      <c r="H105" s="260"/>
    </row>
    <row r="106" spans="1:8" x14ac:dyDescent="0.3">
      <c r="A106" s="63"/>
      <c r="B106" s="83">
        <v>4241</v>
      </c>
      <c r="C106" s="70" t="s">
        <v>154</v>
      </c>
      <c r="D106" s="89">
        <v>50</v>
      </c>
      <c r="E106" s="89"/>
      <c r="F106" s="89">
        <v>535.38</v>
      </c>
      <c r="G106" s="75">
        <f>F106/D106*100</f>
        <v>1070.76</v>
      </c>
      <c r="H106" s="260"/>
    </row>
    <row r="107" spans="1:8" s="62" customFormat="1" ht="26.4" x14ac:dyDescent="0.3">
      <c r="A107" s="281"/>
      <c r="B107" s="283">
        <v>45</v>
      </c>
      <c r="C107" s="282" t="s">
        <v>302</v>
      </c>
      <c r="D107" s="89">
        <v>0</v>
      </c>
      <c r="E107" s="92">
        <v>40000</v>
      </c>
      <c r="F107" s="92">
        <v>53836</v>
      </c>
      <c r="G107" s="75">
        <v>0</v>
      </c>
      <c r="H107" s="260">
        <f>F107/E107*100</f>
        <v>134.59</v>
      </c>
    </row>
    <row r="108" spans="1:8" s="62" customFormat="1" ht="26.4" x14ac:dyDescent="0.3">
      <c r="A108" s="281"/>
      <c r="B108" s="283">
        <v>451</v>
      </c>
      <c r="C108" s="282" t="s">
        <v>303</v>
      </c>
      <c r="D108" s="89">
        <v>0</v>
      </c>
      <c r="E108" s="89"/>
      <c r="F108" s="89">
        <v>53836</v>
      </c>
      <c r="G108" s="75">
        <v>0</v>
      </c>
      <c r="H108" s="260"/>
    </row>
    <row r="109" spans="1:8" s="62" customFormat="1" ht="26.4" x14ac:dyDescent="0.3">
      <c r="A109" s="281"/>
      <c r="B109" s="284">
        <v>4511</v>
      </c>
      <c r="C109" s="282" t="s">
        <v>303</v>
      </c>
      <c r="D109" s="89">
        <v>0</v>
      </c>
      <c r="E109" s="89"/>
      <c r="F109" s="89">
        <v>53836</v>
      </c>
      <c r="G109" s="75">
        <v>0</v>
      </c>
      <c r="H109" s="260"/>
    </row>
    <row r="110" spans="1:8" x14ac:dyDescent="0.3">
      <c r="A110" s="366" t="s">
        <v>18</v>
      </c>
      <c r="B110" s="367"/>
      <c r="C110" s="368"/>
      <c r="D110" s="80">
        <f>D96+D46</f>
        <v>1902446.55</v>
      </c>
      <c r="E110" s="80">
        <v>4038307.44</v>
      </c>
      <c r="F110" s="80">
        <f>F96+F46</f>
        <v>1863613.65</v>
      </c>
      <c r="G110" s="259">
        <f>F110/D110*100</f>
        <v>97.958791536088086</v>
      </c>
      <c r="H110" s="261">
        <f>F110/E110*100</f>
        <v>46.148384631161214</v>
      </c>
    </row>
    <row r="114" spans="5:5" x14ac:dyDescent="0.3">
      <c r="E114" s="35"/>
    </row>
    <row r="116" spans="5:5" x14ac:dyDescent="0.3">
      <c r="E116" s="35"/>
    </row>
  </sheetData>
  <mergeCells count="6">
    <mergeCell ref="A110:C110"/>
    <mergeCell ref="A1:G1"/>
    <mergeCell ref="A3:G3"/>
    <mergeCell ref="A5:G5"/>
    <mergeCell ref="A7:G7"/>
    <mergeCell ref="A42:G42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8"/>
  <sheetViews>
    <sheetView topLeftCell="A22" workbookViewId="0">
      <selection activeCell="G23" sqref="G23"/>
    </sheetView>
  </sheetViews>
  <sheetFormatPr defaultRowHeight="14.4" x14ac:dyDescent="0.3"/>
  <cols>
    <col min="1" max="1" width="35.88671875" customWidth="1"/>
    <col min="2" max="2" width="23.33203125" style="35" customWidth="1"/>
    <col min="3" max="3" width="21.5546875" style="35" customWidth="1"/>
    <col min="4" max="5" width="23.33203125" style="35" customWidth="1"/>
    <col min="6" max="6" width="23.5546875" style="35" customWidth="1"/>
    <col min="7" max="7" width="19.5546875" customWidth="1"/>
    <col min="8" max="8" width="24.88671875" customWidth="1"/>
  </cols>
  <sheetData>
    <row r="1" spans="1:8" ht="42" customHeight="1" x14ac:dyDescent="0.3">
      <c r="A1" s="337" t="s">
        <v>341</v>
      </c>
      <c r="B1" s="337"/>
      <c r="C1" s="337"/>
      <c r="D1" s="337"/>
      <c r="E1" s="337"/>
      <c r="F1" s="337"/>
      <c r="G1" s="337"/>
    </row>
    <row r="2" spans="1:8" ht="42" customHeight="1" x14ac:dyDescent="0.3">
      <c r="A2" s="56"/>
      <c r="B2" s="374" t="s">
        <v>22</v>
      </c>
      <c r="C2" s="374"/>
      <c r="D2" s="374"/>
      <c r="E2" s="253"/>
      <c r="F2" s="58"/>
      <c r="G2" s="56"/>
    </row>
    <row r="3" spans="1:8" s="62" customFormat="1" ht="42" customHeight="1" x14ac:dyDescent="0.3">
      <c r="A3" s="87"/>
      <c r="B3" s="374" t="s">
        <v>85</v>
      </c>
      <c r="C3" s="374"/>
      <c r="D3" s="374"/>
      <c r="E3" s="253"/>
      <c r="F3" s="88"/>
      <c r="G3" s="87"/>
    </row>
    <row r="4" spans="1:8" ht="24.75" customHeight="1" x14ac:dyDescent="0.3">
      <c r="A4" s="56"/>
      <c r="B4" s="307"/>
      <c r="C4" s="330"/>
      <c r="D4" s="58"/>
      <c r="E4" s="253"/>
      <c r="F4" s="58"/>
      <c r="G4" s="56"/>
    </row>
    <row r="5" spans="1:8" ht="18" customHeight="1" x14ac:dyDescent="0.3">
      <c r="A5" s="337" t="s">
        <v>76</v>
      </c>
      <c r="B5" s="337"/>
      <c r="C5" s="337"/>
      <c r="D5" s="337"/>
      <c r="E5" s="337"/>
      <c r="F5" s="337"/>
      <c r="G5" s="57"/>
      <c r="H5" s="57"/>
    </row>
    <row r="6" spans="1:8" ht="15.75" customHeight="1" x14ac:dyDescent="0.3">
      <c r="A6" s="18"/>
      <c r="B6" s="31"/>
      <c r="C6" s="31"/>
      <c r="D6" s="31"/>
      <c r="E6" s="31"/>
      <c r="F6" s="32"/>
      <c r="G6" s="4"/>
      <c r="H6" s="4"/>
    </row>
    <row r="7" spans="1:8" x14ac:dyDescent="0.3">
      <c r="A7" s="15" t="s">
        <v>17</v>
      </c>
      <c r="B7" s="33" t="s">
        <v>62</v>
      </c>
      <c r="C7" s="33" t="s">
        <v>65</v>
      </c>
      <c r="D7" s="33" t="s">
        <v>62</v>
      </c>
      <c r="E7" s="33" t="s">
        <v>63</v>
      </c>
      <c r="F7" s="33" t="s">
        <v>63</v>
      </c>
    </row>
    <row r="8" spans="1:8" s="257" customFormat="1" x14ac:dyDescent="0.3">
      <c r="A8" s="15">
        <v>1</v>
      </c>
      <c r="B8" s="15">
        <v>4</v>
      </c>
      <c r="C8" s="15">
        <v>3</v>
      </c>
      <c r="D8" s="15">
        <v>4</v>
      </c>
      <c r="E8" s="15" t="s">
        <v>292</v>
      </c>
      <c r="F8" s="15" t="s">
        <v>293</v>
      </c>
    </row>
    <row r="9" spans="1:8" x14ac:dyDescent="0.3">
      <c r="A9" s="61" t="s">
        <v>67</v>
      </c>
      <c r="B9" s="184">
        <f>B10+B12+B14+B16+B19</f>
        <v>1689039.74</v>
      </c>
      <c r="C9" s="185">
        <f>C10+C12+C16+C20</f>
        <v>4031815.94</v>
      </c>
      <c r="D9" s="184">
        <f>D10+D12+D14+D16+D20</f>
        <v>1923341.2099999997</v>
      </c>
      <c r="E9" s="184">
        <f>D9/B9*100</f>
        <v>113.87187432309909</v>
      </c>
      <c r="F9" s="185">
        <f>D9/C9*100</f>
        <v>47.704092612918231</v>
      </c>
    </row>
    <row r="10" spans="1:8" x14ac:dyDescent="0.3">
      <c r="A10" s="7" t="s">
        <v>68</v>
      </c>
      <c r="B10" s="75">
        <v>289133.84000000003</v>
      </c>
      <c r="C10" s="59">
        <v>566586.57999999996</v>
      </c>
      <c r="D10" s="30">
        <v>427038.03</v>
      </c>
      <c r="E10" s="75">
        <f>D10/B10*100</f>
        <v>147.69562428251223</v>
      </c>
      <c r="F10" s="59">
        <f>D10/C10*100</f>
        <v>75.370304393725689</v>
      </c>
    </row>
    <row r="11" spans="1:8" x14ac:dyDescent="0.3">
      <c r="A11" s="45" t="s">
        <v>69</v>
      </c>
      <c r="B11" s="75">
        <v>289133.84000000003</v>
      </c>
      <c r="C11" s="59">
        <v>566586.57999999996</v>
      </c>
      <c r="D11" s="75">
        <v>427038.03</v>
      </c>
      <c r="E11" s="75">
        <f>D11/B11*100</f>
        <v>147.69562428251223</v>
      </c>
      <c r="F11" s="59">
        <f>D11/C11*100</f>
        <v>75.370304393725689</v>
      </c>
    </row>
    <row r="12" spans="1:8" ht="22.5" customHeight="1" x14ac:dyDescent="0.3">
      <c r="A12" s="7" t="s">
        <v>70</v>
      </c>
      <c r="B12" s="34">
        <v>14384.6</v>
      </c>
      <c r="C12" s="59">
        <v>20000</v>
      </c>
      <c r="D12" s="34">
        <v>26706.29</v>
      </c>
      <c r="E12" s="75">
        <f>D12/B12*100</f>
        <v>185.65889910042685</v>
      </c>
      <c r="F12" s="59">
        <f>D12/C12*100</f>
        <v>133.53145000000001</v>
      </c>
      <c r="G12" s="35"/>
    </row>
    <row r="13" spans="1:8" x14ac:dyDescent="0.3">
      <c r="A13" s="46" t="s">
        <v>71</v>
      </c>
      <c r="B13" s="34">
        <v>14384.6</v>
      </c>
      <c r="C13" s="59">
        <v>20000</v>
      </c>
      <c r="D13" s="34">
        <f>315+26391.29</f>
        <v>26706.29</v>
      </c>
      <c r="E13" s="75">
        <f>D13/B13*100</f>
        <v>185.65889910042685</v>
      </c>
      <c r="F13" s="59">
        <f>D13/C13*100</f>
        <v>133.53145000000001</v>
      </c>
    </row>
    <row r="14" spans="1:8" ht="21.75" customHeight="1" x14ac:dyDescent="0.3">
      <c r="A14" s="7" t="s">
        <v>77</v>
      </c>
      <c r="B14" s="34">
        <v>0</v>
      </c>
      <c r="C14" s="59">
        <v>0</v>
      </c>
      <c r="D14" s="34">
        <v>4775.3999999999996</v>
      </c>
      <c r="E14" s="75">
        <v>0</v>
      </c>
      <c r="F14" s="59">
        <v>0</v>
      </c>
    </row>
    <row r="15" spans="1:8" ht="18.75" customHeight="1" x14ac:dyDescent="0.3">
      <c r="A15" s="46" t="s">
        <v>78</v>
      </c>
      <c r="B15" s="34">
        <v>0</v>
      </c>
      <c r="C15" s="59">
        <v>0</v>
      </c>
      <c r="D15" s="34">
        <v>4775.3999999999996</v>
      </c>
      <c r="E15" s="75">
        <v>0</v>
      </c>
      <c r="F15" s="59">
        <v>0</v>
      </c>
    </row>
    <row r="16" spans="1:8" x14ac:dyDescent="0.3">
      <c r="A16" s="7" t="s">
        <v>79</v>
      </c>
      <c r="B16" s="75">
        <v>1380760.22</v>
      </c>
      <c r="C16" s="59">
        <f>C17+C18+C19</f>
        <v>3438529.36</v>
      </c>
      <c r="D16" s="30">
        <f>D17+D18+D19</f>
        <v>1459730.0999999999</v>
      </c>
      <c r="E16" s="75">
        <f>D16/B16*100</f>
        <v>105.71930439884775</v>
      </c>
      <c r="F16" s="59">
        <f t="shared" ref="F16:F26" si="0">D16/C16*100</f>
        <v>42.45216332833639</v>
      </c>
      <c r="G16" s="35"/>
    </row>
    <row r="17" spans="1:8" s="62" customFormat="1" x14ac:dyDescent="0.3">
      <c r="A17" s="319" t="s">
        <v>350</v>
      </c>
      <c r="B17" s="75">
        <v>1375999.14</v>
      </c>
      <c r="C17" s="59">
        <v>3164390.8</v>
      </c>
      <c r="D17" s="75">
        <f>3301.54+91007.77+1359825.44+266.46</f>
        <v>1454401.21</v>
      </c>
      <c r="E17" s="75">
        <v>0</v>
      </c>
      <c r="F17" s="59">
        <f t="shared" si="0"/>
        <v>45.961491545228867</v>
      </c>
      <c r="G17" s="35"/>
    </row>
    <row r="18" spans="1:8" x14ac:dyDescent="0.3">
      <c r="A18" s="45" t="s">
        <v>352</v>
      </c>
      <c r="B18" s="75">
        <v>0</v>
      </c>
      <c r="C18" s="59">
        <v>264746.06</v>
      </c>
      <c r="D18" s="30">
        <v>0</v>
      </c>
      <c r="E18" s="75">
        <v>0</v>
      </c>
      <c r="F18" s="59">
        <f t="shared" si="0"/>
        <v>0</v>
      </c>
    </row>
    <row r="19" spans="1:8" ht="26.4" x14ac:dyDescent="0.3">
      <c r="A19" s="45" t="s">
        <v>355</v>
      </c>
      <c r="B19" s="34">
        <v>4761.08</v>
      </c>
      <c r="C19" s="59">
        <v>9392.5</v>
      </c>
      <c r="D19" s="30">
        <v>5328.89</v>
      </c>
      <c r="E19" s="75">
        <f t="shared" ref="E19:E26" si="1">D19/B19*100</f>
        <v>111.92607559629329</v>
      </c>
      <c r="F19" s="59">
        <f t="shared" si="0"/>
        <v>56.735586904445036</v>
      </c>
    </row>
    <row r="20" spans="1:8" ht="22.5" customHeight="1" x14ac:dyDescent="0.3">
      <c r="A20" s="7" t="s">
        <v>80</v>
      </c>
      <c r="B20" s="34">
        <v>80</v>
      </c>
      <c r="C20" s="59">
        <v>6700</v>
      </c>
      <c r="D20" s="34">
        <v>5091.3900000000003</v>
      </c>
      <c r="E20" s="75">
        <f t="shared" si="1"/>
        <v>6364.2375000000002</v>
      </c>
      <c r="F20" s="59">
        <f t="shared" si="0"/>
        <v>75.990895522388072</v>
      </c>
    </row>
    <row r="21" spans="1:8" x14ac:dyDescent="0.3">
      <c r="A21" s="46" t="s">
        <v>339</v>
      </c>
      <c r="B21" s="34">
        <v>80</v>
      </c>
      <c r="C21" s="59">
        <v>6700</v>
      </c>
      <c r="D21" s="34">
        <f>4623.39+468</f>
        <v>5091.3900000000003</v>
      </c>
      <c r="E21" s="75">
        <f t="shared" si="1"/>
        <v>6364.2375000000002</v>
      </c>
      <c r="F21" s="59">
        <f t="shared" si="0"/>
        <v>75.990895522388072</v>
      </c>
      <c r="H21" s="35"/>
    </row>
    <row r="22" spans="1:8" x14ac:dyDescent="0.3">
      <c r="A22" s="61" t="s">
        <v>72</v>
      </c>
      <c r="B22" s="183">
        <f>B23+B25+B27+B29+B31+B35</f>
        <v>1889360.92</v>
      </c>
      <c r="C22" s="183">
        <f>C23+C25+C27+C29+C33+C36</f>
        <v>4038307.44</v>
      </c>
      <c r="D22" s="183">
        <f>D23+D25+D27+D29+D33+D36</f>
        <v>1863613.65</v>
      </c>
      <c r="E22" s="183">
        <f t="shared" si="1"/>
        <v>98.637249784969612</v>
      </c>
      <c r="F22" s="185">
        <f t="shared" si="0"/>
        <v>46.148384631161214</v>
      </c>
      <c r="G22" s="35"/>
      <c r="H22" s="35"/>
    </row>
    <row r="23" spans="1:8" x14ac:dyDescent="0.3">
      <c r="A23" s="7" t="s">
        <v>68</v>
      </c>
      <c r="B23" s="75">
        <f>1708.66+310583.29</f>
        <v>312291.94999999995</v>
      </c>
      <c r="C23" s="75">
        <f>'[1]Prihodi i rashodi po izvorima'!F28</f>
        <v>566586.57999999996</v>
      </c>
      <c r="D23" s="29">
        <v>390724.73</v>
      </c>
      <c r="E23" s="75">
        <f t="shared" si="1"/>
        <v>125.11521030241096</v>
      </c>
      <c r="F23" s="59">
        <f t="shared" si="0"/>
        <v>68.961169182651659</v>
      </c>
    </row>
    <row r="24" spans="1:8" x14ac:dyDescent="0.3">
      <c r="A24" s="45" t="s">
        <v>69</v>
      </c>
      <c r="B24" s="75">
        <f>1708.66+310583.29</f>
        <v>312291.94999999995</v>
      </c>
      <c r="C24" s="75">
        <f>'[1]Prihodi i rashodi po izvorima'!F29</f>
        <v>566586.57999999996</v>
      </c>
      <c r="D24" s="29">
        <f>'POSEBNI DIO'!E13+'POSEBNI DIO'!E43+'POSEBNI DIO'!E49+'POSEBNI DIO'!E57+'POSEBNI DIO'!E63+'POSEBNI DIO'!E77+'POSEBNI DIO'!E83+'POSEBNI DIO'!E270+'POSEBNI DIO'!E274+'POSEBNI DIO'!E287+'POSEBNI DIO'!E303+'POSEBNI DIO'!E309+'POSEBNI DIO'!E349</f>
        <v>391061.98000000004</v>
      </c>
      <c r="E24" s="75">
        <f t="shared" si="1"/>
        <v>125.22320219909611</v>
      </c>
      <c r="F24" s="59">
        <f t="shared" si="0"/>
        <v>69.020692300901317</v>
      </c>
    </row>
    <row r="25" spans="1:8" ht="22.5" customHeight="1" x14ac:dyDescent="0.3">
      <c r="A25" s="7" t="s">
        <v>70</v>
      </c>
      <c r="B25" s="34">
        <v>2582.6</v>
      </c>
      <c r="C25" s="75">
        <f>'[1]Prihodi i rashodi po izvorima'!F30</f>
        <v>20000</v>
      </c>
      <c r="D25" s="321">
        <f>14004.8-2633.43</f>
        <v>11371.369999999999</v>
      </c>
      <c r="E25" s="75">
        <f t="shared" si="1"/>
        <v>440.30705490590879</v>
      </c>
      <c r="F25" s="59">
        <f t="shared" si="0"/>
        <v>56.856849999999994</v>
      </c>
      <c r="G25" s="35"/>
      <c r="H25" s="35"/>
    </row>
    <row r="26" spans="1:8" x14ac:dyDescent="0.3">
      <c r="A26" s="46" t="s">
        <v>71</v>
      </c>
      <c r="B26" s="34">
        <v>2582.6</v>
      </c>
      <c r="C26" s="75">
        <f>'[1]Prihodi i rashodi po izvorima'!F31</f>
        <v>20000</v>
      </c>
      <c r="D26" s="321">
        <v>11371.37</v>
      </c>
      <c r="E26" s="75">
        <f t="shared" si="1"/>
        <v>440.30705490590884</v>
      </c>
      <c r="F26" s="59">
        <f t="shared" si="0"/>
        <v>56.856850000000001</v>
      </c>
      <c r="H26" s="35"/>
    </row>
    <row r="27" spans="1:8" ht="21.75" customHeight="1" x14ac:dyDescent="0.3">
      <c r="A27" s="7" t="s">
        <v>77</v>
      </c>
      <c r="B27" s="34">
        <v>0</v>
      </c>
      <c r="C27" s="75">
        <f>'[1]Prihodi i rashodi po izvorima'!F32</f>
        <v>0</v>
      </c>
      <c r="D27" s="321">
        <v>4700.3900000000003</v>
      </c>
      <c r="E27" s="75">
        <v>0</v>
      </c>
      <c r="F27" s="59">
        <v>0</v>
      </c>
      <c r="G27" s="35"/>
      <c r="H27" s="297"/>
    </row>
    <row r="28" spans="1:8" ht="18.75" customHeight="1" x14ac:dyDescent="0.3">
      <c r="A28" s="46" t="s">
        <v>78</v>
      </c>
      <c r="B28" s="34">
        <v>0</v>
      </c>
      <c r="C28" s="75">
        <f>'[1]Prihodi i rashodi po izvorima'!F33</f>
        <v>0</v>
      </c>
      <c r="D28" s="321">
        <v>4700.3900000000003</v>
      </c>
      <c r="E28" s="75">
        <v>0</v>
      </c>
      <c r="F28" s="59">
        <v>0</v>
      </c>
    </row>
    <row r="29" spans="1:8" ht="21.75" customHeight="1" x14ac:dyDescent="0.3">
      <c r="A29" s="7" t="s">
        <v>79</v>
      </c>
      <c r="B29" s="75">
        <f>3312.19+252.82+1567609.17</f>
        <v>1571174.18</v>
      </c>
      <c r="C29" s="75">
        <f>'[1]Prihodi i rashodi po izvorima'!F34</f>
        <v>3438529.36</v>
      </c>
      <c r="D29" s="29">
        <f>D30+D31+D32</f>
        <v>1449154.18</v>
      </c>
      <c r="E29" s="75">
        <f>D29/B29*100</f>
        <v>92.233833679726075</v>
      </c>
      <c r="F29" s="59">
        <f t="shared" ref="F29:F34" si="2">D29/C29*100</f>
        <v>42.144592303263046</v>
      </c>
      <c r="G29" s="35"/>
    </row>
    <row r="30" spans="1:8" s="62" customFormat="1" ht="26.25" customHeight="1" x14ac:dyDescent="0.3">
      <c r="A30" s="319" t="s">
        <v>350</v>
      </c>
      <c r="B30" s="75">
        <f>B29-B32</f>
        <v>1571174.18</v>
      </c>
      <c r="C30" s="75">
        <v>3164390.8</v>
      </c>
      <c r="D30" s="29">
        <v>1449154.18</v>
      </c>
      <c r="E30" s="75">
        <v>0</v>
      </c>
      <c r="F30" s="59">
        <f t="shared" si="2"/>
        <v>45.795676690755137</v>
      </c>
      <c r="G30" s="35"/>
    </row>
    <row r="31" spans="1:8" ht="27.6" customHeight="1" x14ac:dyDescent="0.3">
      <c r="A31" s="45" t="s">
        <v>356</v>
      </c>
      <c r="B31" s="34">
        <v>3312.19</v>
      </c>
      <c r="C31" s="75">
        <v>9392.5</v>
      </c>
      <c r="D31" s="29">
        <v>0</v>
      </c>
      <c r="E31" s="75">
        <f>D31/B31*100</f>
        <v>0</v>
      </c>
      <c r="F31" s="59">
        <f t="shared" si="2"/>
        <v>0</v>
      </c>
      <c r="G31" s="35"/>
      <c r="H31" s="35"/>
    </row>
    <row r="32" spans="1:8" x14ac:dyDescent="0.3">
      <c r="A32" s="45" t="s">
        <v>351</v>
      </c>
      <c r="B32" s="75">
        <v>0</v>
      </c>
      <c r="C32" s="75">
        <v>264746.06</v>
      </c>
      <c r="D32" s="29">
        <v>0</v>
      </c>
      <c r="E32" s="75">
        <v>0</v>
      </c>
      <c r="F32" s="59">
        <f t="shared" si="2"/>
        <v>0</v>
      </c>
    </row>
    <row r="33" spans="1:7" ht="22.5" customHeight="1" x14ac:dyDescent="0.3">
      <c r="A33" s="7" t="s">
        <v>80</v>
      </c>
      <c r="B33" s="34">
        <v>24.53</v>
      </c>
      <c r="C33" s="75">
        <f>'[1]Prihodi i rashodi po izvorima'!F38</f>
        <v>6700</v>
      </c>
      <c r="D33" s="321">
        <v>5029.55</v>
      </c>
      <c r="E33" s="75">
        <f>D33/B33*100</f>
        <v>20503.668976763147</v>
      </c>
      <c r="F33" s="59">
        <f t="shared" si="2"/>
        <v>75.067910447761193</v>
      </c>
    </row>
    <row r="34" spans="1:7" x14ac:dyDescent="0.3">
      <c r="A34" s="46" t="s">
        <v>339</v>
      </c>
      <c r="B34" s="34">
        <v>24.53</v>
      </c>
      <c r="C34" s="75">
        <f>'[1]Prihodi i rashodi po izvorima'!F39</f>
        <v>6700</v>
      </c>
      <c r="D34" s="321">
        <f>450+4579.55</f>
        <v>5029.55</v>
      </c>
      <c r="E34" s="75">
        <f>D34/B34*100</f>
        <v>20503.668976763147</v>
      </c>
      <c r="F34" s="59">
        <f t="shared" si="2"/>
        <v>75.067910447761193</v>
      </c>
    </row>
    <row r="35" spans="1:7" x14ac:dyDescent="0.3">
      <c r="A35" s="371" t="s">
        <v>81</v>
      </c>
      <c r="B35" s="372"/>
      <c r="C35" s="372"/>
      <c r="D35" s="372"/>
      <c r="E35" s="372"/>
      <c r="F35" s="373"/>
      <c r="G35" s="35"/>
    </row>
    <row r="36" spans="1:7" x14ac:dyDescent="0.3">
      <c r="A36" s="60" t="s">
        <v>82</v>
      </c>
      <c r="B36" s="59">
        <f>11146.94+3312.5</f>
        <v>14459.44</v>
      </c>
      <c r="C36" s="328">
        <f>'[1]Prihodi i rashodi po izvorima'!F41</f>
        <v>6491.5</v>
      </c>
      <c r="D36" s="328">
        <v>2633.43</v>
      </c>
      <c r="E36" s="328">
        <f>D36/B36*100</f>
        <v>18.212531052378235</v>
      </c>
      <c r="F36" s="328">
        <f>D36/C36*100</f>
        <v>40.567357313409843</v>
      </c>
    </row>
    <row r="37" spans="1:7" x14ac:dyDescent="0.3">
      <c r="A37" s="44" t="s">
        <v>83</v>
      </c>
      <c r="B37" s="59">
        <f>11146.94+3312.5</f>
        <v>14459.44</v>
      </c>
      <c r="C37" s="328">
        <v>6491.5</v>
      </c>
      <c r="D37" s="59">
        <v>2633.43</v>
      </c>
      <c r="E37" s="59">
        <f>D37/B37*100</f>
        <v>18.212531052378235</v>
      </c>
      <c r="F37" s="328">
        <f>D37/C37*100</f>
        <v>40.567357313409843</v>
      </c>
    </row>
    <row r="38" spans="1:7" x14ac:dyDescent="0.3">
      <c r="B38" s="62"/>
      <c r="C38" s="62"/>
      <c r="D38"/>
      <c r="E38" s="62"/>
      <c r="F38"/>
    </row>
  </sheetData>
  <mergeCells count="5">
    <mergeCell ref="A35:F35"/>
    <mergeCell ref="B2:D2"/>
    <mergeCell ref="A5:F5"/>
    <mergeCell ref="A1:G1"/>
    <mergeCell ref="B3:D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6"/>
  <sheetViews>
    <sheetView zoomScale="85" zoomScaleNormal="85" workbookViewId="0">
      <selection activeCell="G21" sqref="G21"/>
    </sheetView>
  </sheetViews>
  <sheetFormatPr defaultRowHeight="14.4" x14ac:dyDescent="0.3"/>
  <cols>
    <col min="1" max="1" width="37.6640625" customWidth="1"/>
    <col min="2" max="2" width="23.88671875" customWidth="1"/>
    <col min="3" max="4" width="25.33203125" customWidth="1"/>
    <col min="5" max="5" width="25.33203125" style="62" customWidth="1"/>
    <col min="6" max="6" width="25.33203125" customWidth="1"/>
  </cols>
  <sheetData>
    <row r="1" spans="1:6" ht="42" customHeight="1" x14ac:dyDescent="0.3">
      <c r="A1" s="337" t="s">
        <v>341</v>
      </c>
      <c r="B1" s="337"/>
      <c r="C1" s="337"/>
      <c r="D1" s="337"/>
      <c r="E1" s="337"/>
      <c r="F1" s="337"/>
    </row>
    <row r="2" spans="1:6" ht="18" customHeight="1" x14ac:dyDescent="0.3">
      <c r="A2" s="3"/>
      <c r="B2" s="18"/>
      <c r="C2" s="3"/>
      <c r="D2" s="3"/>
      <c r="E2" s="18"/>
      <c r="F2" s="3"/>
    </row>
    <row r="3" spans="1:6" ht="15.6" x14ac:dyDescent="0.3">
      <c r="A3" s="337" t="s">
        <v>22</v>
      </c>
      <c r="B3" s="337"/>
      <c r="C3" s="337"/>
      <c r="D3" s="345"/>
      <c r="E3" s="345"/>
      <c r="F3" s="345"/>
    </row>
    <row r="4" spans="1:6" ht="17.399999999999999" x14ac:dyDescent="0.3">
      <c r="A4" s="3"/>
      <c r="B4" s="18"/>
      <c r="C4" s="3"/>
      <c r="D4" s="4"/>
      <c r="E4" s="4"/>
      <c r="F4" s="4"/>
    </row>
    <row r="5" spans="1:6" ht="18" customHeight="1" x14ac:dyDescent="0.3">
      <c r="A5" s="337" t="s">
        <v>85</v>
      </c>
      <c r="B5" s="337"/>
      <c r="C5" s="346"/>
      <c r="D5" s="346"/>
      <c r="E5" s="346"/>
      <c r="F5" s="346"/>
    </row>
    <row r="6" spans="1:6" ht="17.399999999999999" x14ac:dyDescent="0.3">
      <c r="A6" s="3"/>
      <c r="B6" s="18"/>
      <c r="C6" s="3"/>
      <c r="D6" s="4"/>
      <c r="E6" s="4"/>
      <c r="F6" s="4"/>
    </row>
    <row r="7" spans="1:6" ht="15.6" x14ac:dyDescent="0.3">
      <c r="A7" s="337" t="s">
        <v>16</v>
      </c>
      <c r="B7" s="337"/>
      <c r="C7" s="375"/>
      <c r="D7" s="375"/>
      <c r="E7" s="375"/>
      <c r="F7" s="375"/>
    </row>
    <row r="8" spans="1:6" ht="17.399999999999999" x14ac:dyDescent="0.3">
      <c r="A8" s="3"/>
      <c r="B8" s="18"/>
      <c r="C8" s="3"/>
      <c r="D8" s="4"/>
      <c r="E8" s="4"/>
      <c r="F8" s="4"/>
    </row>
    <row r="9" spans="1:6" ht="26.4" x14ac:dyDescent="0.3">
      <c r="A9" s="15" t="s">
        <v>17</v>
      </c>
      <c r="B9" s="15" t="s">
        <v>64</v>
      </c>
      <c r="C9" s="15" t="s">
        <v>65</v>
      </c>
      <c r="D9" s="15" t="s">
        <v>62</v>
      </c>
      <c r="E9" s="15" t="s">
        <v>63</v>
      </c>
      <c r="F9" s="15" t="s">
        <v>63</v>
      </c>
    </row>
    <row r="10" spans="1:6" ht="15.75" customHeight="1" x14ac:dyDescent="0.3">
      <c r="A10" s="27" t="s">
        <v>18</v>
      </c>
      <c r="B10" s="28">
        <f>[2]SAŽETAK!F12</f>
        <v>1544755.76</v>
      </c>
      <c r="C10" s="28">
        <v>4038307.44</v>
      </c>
      <c r="D10" s="28">
        <f>1798155.21+65458.44</f>
        <v>1863613.65</v>
      </c>
      <c r="E10" s="28">
        <f>D10/B10*100</f>
        <v>120.64131419713884</v>
      </c>
      <c r="F10" s="28">
        <f>D10/C10*100</f>
        <v>46.148384631161214</v>
      </c>
    </row>
    <row r="11" spans="1:6" ht="15.75" customHeight="1" x14ac:dyDescent="0.3">
      <c r="A11" s="7" t="s">
        <v>42</v>
      </c>
      <c r="B11" s="75">
        <f>B10-B13</f>
        <v>1449805.79</v>
      </c>
      <c r="C11" s="329">
        <f>C10-C13</f>
        <v>3844257.44</v>
      </c>
      <c r="D11" s="30">
        <f>D10-D13</f>
        <v>1761498.0399999998</v>
      </c>
      <c r="E11" s="29">
        <f>D11/B11*100</f>
        <v>121.49889675913073</v>
      </c>
      <c r="F11" s="29">
        <f>D11/C11*100</f>
        <v>45.821542066131762</v>
      </c>
    </row>
    <row r="12" spans="1:6" x14ac:dyDescent="0.3">
      <c r="A12" s="13" t="s">
        <v>43</v>
      </c>
      <c r="B12" s="75">
        <f>B11</f>
        <v>1449805.79</v>
      </c>
      <c r="C12" s="329">
        <f t="shared" ref="C12" si="0">C11-C14</f>
        <v>3844257.44</v>
      </c>
      <c r="D12" s="75">
        <f>D11-D14</f>
        <v>1761498.0399999998</v>
      </c>
      <c r="E12" s="29">
        <f>D12/B12*100</f>
        <v>121.49889675913073</v>
      </c>
      <c r="F12" s="29">
        <f>D12/C12*100</f>
        <v>45.821542066131762</v>
      </c>
    </row>
    <row r="13" spans="1:6" x14ac:dyDescent="0.3">
      <c r="A13" s="7" t="s">
        <v>44</v>
      </c>
      <c r="B13" s="75">
        <v>94949.97</v>
      </c>
      <c r="C13" s="75">
        <v>194050</v>
      </c>
      <c r="D13" s="30">
        <f>91007.77+1659.66+4747.79+4700.39</f>
        <v>102115.61</v>
      </c>
      <c r="E13" s="29">
        <f>D13/B13*100</f>
        <v>107.54675330597787</v>
      </c>
      <c r="F13" s="29">
        <f>D13/C13*100</f>
        <v>52.623349652151511</v>
      </c>
    </row>
    <row r="16" spans="1:6" x14ac:dyDescent="0.3">
      <c r="D16" s="35"/>
    </row>
  </sheetData>
  <mergeCells count="4">
    <mergeCell ref="A1:F1"/>
    <mergeCell ref="A3:F3"/>
    <mergeCell ref="A5:F5"/>
    <mergeCell ref="A7:F7"/>
  </mergeCells>
  <pageMargins left="0.7" right="0.7" top="0.75" bottom="0.75" header="0.3" footer="0.3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7"/>
  <sheetViews>
    <sheetView topLeftCell="B1" workbookViewId="0">
      <selection sqref="A1:I1"/>
    </sheetView>
  </sheetViews>
  <sheetFormatPr defaultRowHeight="14.4" x14ac:dyDescent="0.3"/>
  <cols>
    <col min="1" max="3" width="9.109375" customWidth="1"/>
    <col min="4" max="4" width="32" customWidth="1"/>
    <col min="5" max="5" width="18" customWidth="1"/>
    <col min="6" max="6" width="15.5546875" customWidth="1"/>
    <col min="7" max="7" width="15.88671875" customWidth="1"/>
    <col min="8" max="8" width="15.88671875" style="62" customWidth="1"/>
    <col min="9" max="9" width="22.109375" customWidth="1"/>
  </cols>
  <sheetData>
    <row r="1" spans="1:9" ht="25.5" customHeight="1" x14ac:dyDescent="0.3">
      <c r="A1" s="337" t="s">
        <v>341</v>
      </c>
      <c r="B1" s="337"/>
      <c r="C1" s="337"/>
      <c r="D1" s="337"/>
      <c r="E1" s="337"/>
      <c r="F1" s="337"/>
      <c r="G1" s="337"/>
      <c r="H1" s="337"/>
      <c r="I1" s="337"/>
    </row>
    <row r="2" spans="1:9" ht="17.399999999999999" x14ac:dyDescent="0.3">
      <c r="A2" s="18"/>
      <c r="B2" s="18"/>
      <c r="C2" s="18"/>
      <c r="D2" s="18"/>
      <c r="E2" s="18"/>
      <c r="F2" s="18"/>
      <c r="G2" s="18"/>
      <c r="H2" s="18"/>
      <c r="I2" s="18"/>
    </row>
    <row r="3" spans="1:9" ht="15.6" x14ac:dyDescent="0.3">
      <c r="A3" s="337" t="s">
        <v>22</v>
      </c>
      <c r="B3" s="337"/>
      <c r="C3" s="337"/>
      <c r="D3" s="337"/>
      <c r="E3" s="337"/>
      <c r="F3" s="337"/>
      <c r="G3" s="345"/>
      <c r="H3" s="345"/>
      <c r="I3" s="345"/>
    </row>
    <row r="4" spans="1:9" ht="15.6" x14ac:dyDescent="0.3">
      <c r="A4" s="50"/>
      <c r="B4" s="50"/>
      <c r="C4" s="50"/>
      <c r="D4" s="50"/>
      <c r="E4" s="50"/>
      <c r="F4" s="50"/>
      <c r="G4" s="51"/>
      <c r="H4" s="252"/>
      <c r="I4" s="51"/>
    </row>
    <row r="5" spans="1:9" ht="15.6" x14ac:dyDescent="0.3">
      <c r="A5" s="50"/>
      <c r="B5" s="50"/>
      <c r="C5" s="50"/>
      <c r="D5" s="376" t="s">
        <v>88</v>
      </c>
      <c r="E5" s="376"/>
      <c r="F5" s="376"/>
      <c r="G5" s="376"/>
      <c r="H5" s="254"/>
      <c r="I5" s="51"/>
    </row>
    <row r="6" spans="1:9" ht="17.399999999999999" x14ac:dyDescent="0.3">
      <c r="A6" s="18"/>
      <c r="B6" s="18"/>
      <c r="C6" s="18"/>
      <c r="D6" s="18"/>
      <c r="E6" s="18"/>
      <c r="F6" s="18"/>
      <c r="G6" s="4"/>
      <c r="H6" s="4"/>
      <c r="I6" s="4"/>
    </row>
    <row r="7" spans="1:9" ht="15.6" x14ac:dyDescent="0.3">
      <c r="A7" s="337" t="s">
        <v>75</v>
      </c>
      <c r="B7" s="346"/>
      <c r="C7" s="346"/>
      <c r="D7" s="346"/>
      <c r="E7" s="346"/>
      <c r="F7" s="346"/>
      <c r="G7" s="346"/>
      <c r="H7" s="346"/>
      <c r="I7" s="346"/>
    </row>
    <row r="8" spans="1:9" ht="15.6" x14ac:dyDescent="0.3">
      <c r="A8" s="41"/>
      <c r="B8" s="42"/>
      <c r="C8" s="42"/>
      <c r="D8" s="42"/>
      <c r="E8" s="42"/>
      <c r="F8" s="42"/>
      <c r="G8" s="42"/>
      <c r="H8" s="251"/>
      <c r="I8" s="42"/>
    </row>
    <row r="9" spans="1:9" ht="17.399999999999999" x14ac:dyDescent="0.3">
      <c r="A9" s="18"/>
      <c r="B9" s="18"/>
      <c r="C9" s="18"/>
      <c r="D9" s="18"/>
      <c r="E9" s="18"/>
      <c r="F9" s="18"/>
      <c r="G9" s="4"/>
      <c r="H9" s="4"/>
      <c r="I9" s="4"/>
    </row>
    <row r="10" spans="1:9" ht="26.4" x14ac:dyDescent="0.3">
      <c r="A10" s="15" t="s">
        <v>7</v>
      </c>
      <c r="B10" s="43" t="s">
        <v>8</v>
      </c>
      <c r="C10" s="43" t="s">
        <v>9</v>
      </c>
      <c r="D10" s="43" t="s">
        <v>34</v>
      </c>
      <c r="E10" s="43" t="s">
        <v>64</v>
      </c>
      <c r="F10" s="15" t="s">
        <v>65</v>
      </c>
      <c r="G10" s="15" t="s">
        <v>66</v>
      </c>
      <c r="H10" s="15" t="s">
        <v>63</v>
      </c>
      <c r="I10" s="15" t="s">
        <v>63</v>
      </c>
    </row>
    <row r="11" spans="1:9" ht="32.25" customHeight="1" x14ac:dyDescent="0.3">
      <c r="A11" s="7">
        <v>8</v>
      </c>
      <c r="B11" s="7"/>
      <c r="C11" s="7"/>
      <c r="D11" s="7" t="s">
        <v>19</v>
      </c>
      <c r="E11" s="55">
        <v>0</v>
      </c>
      <c r="F11" s="6">
        <v>0</v>
      </c>
      <c r="G11" s="6">
        <v>0</v>
      </c>
      <c r="H11" s="6">
        <v>0</v>
      </c>
      <c r="I11" s="6">
        <v>0</v>
      </c>
    </row>
    <row r="12" spans="1:9" ht="26.25" customHeight="1" x14ac:dyDescent="0.3">
      <c r="A12" s="7"/>
      <c r="B12" s="12">
        <v>84</v>
      </c>
      <c r="C12" s="12"/>
      <c r="D12" s="12" t="s">
        <v>25</v>
      </c>
      <c r="E12" s="55">
        <v>0</v>
      </c>
      <c r="F12" s="6">
        <v>0</v>
      </c>
      <c r="G12" s="6">
        <v>0</v>
      </c>
      <c r="H12" s="6">
        <v>0</v>
      </c>
      <c r="I12" s="6">
        <v>0</v>
      </c>
    </row>
    <row r="13" spans="1:9" ht="35.25" customHeight="1" x14ac:dyDescent="0.3">
      <c r="A13" s="8"/>
      <c r="B13" s="8"/>
      <c r="C13" s="9">
        <v>81</v>
      </c>
      <c r="D13" s="13" t="s">
        <v>26</v>
      </c>
      <c r="E13" s="55">
        <v>0</v>
      </c>
      <c r="F13" s="6">
        <v>0</v>
      </c>
      <c r="G13" s="6">
        <v>0</v>
      </c>
      <c r="H13" s="6">
        <v>0</v>
      </c>
      <c r="I13" s="6">
        <v>0</v>
      </c>
    </row>
    <row r="14" spans="1:9" ht="42.75" customHeight="1" x14ac:dyDescent="0.3">
      <c r="A14" s="10">
        <v>5</v>
      </c>
      <c r="B14" s="11"/>
      <c r="C14" s="11"/>
      <c r="D14" s="19" t="s">
        <v>20</v>
      </c>
      <c r="E14" s="55">
        <v>0</v>
      </c>
      <c r="F14" s="6">
        <v>0</v>
      </c>
      <c r="G14" s="6">
        <v>0</v>
      </c>
      <c r="H14" s="6">
        <v>0</v>
      </c>
      <c r="I14" s="6">
        <v>0</v>
      </c>
    </row>
    <row r="15" spans="1:9" ht="33.75" customHeight="1" x14ac:dyDescent="0.3">
      <c r="A15" s="12"/>
      <c r="B15" s="12">
        <v>54</v>
      </c>
      <c r="C15" s="12"/>
      <c r="D15" s="20" t="s">
        <v>27</v>
      </c>
      <c r="E15" s="55">
        <v>0</v>
      </c>
      <c r="F15" s="6">
        <v>0</v>
      </c>
      <c r="G15" s="6">
        <v>0</v>
      </c>
      <c r="H15" s="6">
        <v>0</v>
      </c>
      <c r="I15" s="6">
        <v>0</v>
      </c>
    </row>
    <row r="16" spans="1:9" x14ac:dyDescent="0.3">
      <c r="A16" s="12"/>
      <c r="B16" s="12"/>
      <c r="C16" s="9">
        <v>11</v>
      </c>
      <c r="D16" s="9" t="s">
        <v>11</v>
      </c>
      <c r="E16" s="55">
        <v>0</v>
      </c>
      <c r="F16" s="6">
        <v>0</v>
      </c>
      <c r="G16" s="6">
        <v>0</v>
      </c>
      <c r="H16" s="6">
        <v>0</v>
      </c>
      <c r="I16" s="6">
        <v>0</v>
      </c>
    </row>
    <row r="17" spans="1:9" x14ac:dyDescent="0.3">
      <c r="A17" s="12"/>
      <c r="B17" s="12"/>
      <c r="C17" s="9">
        <v>31</v>
      </c>
      <c r="D17" s="9" t="s">
        <v>28</v>
      </c>
      <c r="E17" s="55">
        <v>0</v>
      </c>
      <c r="F17" s="6">
        <v>0</v>
      </c>
      <c r="G17" s="6">
        <v>0</v>
      </c>
      <c r="H17" s="6">
        <v>0</v>
      </c>
      <c r="I17" s="6">
        <v>0</v>
      </c>
    </row>
  </sheetData>
  <mergeCells count="4">
    <mergeCell ref="A1:I1"/>
    <mergeCell ref="A3:I3"/>
    <mergeCell ref="A7:I7"/>
    <mergeCell ref="D5:G5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5"/>
  <sheetViews>
    <sheetView workbookViewId="0">
      <selection sqref="A1:I1"/>
    </sheetView>
  </sheetViews>
  <sheetFormatPr defaultRowHeight="14.4" x14ac:dyDescent="0.3"/>
  <cols>
    <col min="1" max="1" width="7.44140625" bestFit="1" customWidth="1"/>
    <col min="2" max="2" width="8.44140625" bestFit="1" customWidth="1"/>
    <col min="3" max="3" width="5.44140625" bestFit="1" customWidth="1"/>
    <col min="4" max="7" width="25.33203125" customWidth="1"/>
    <col min="8" max="8" width="25.33203125" style="62" customWidth="1"/>
    <col min="9" max="9" width="25.33203125" customWidth="1"/>
  </cols>
  <sheetData>
    <row r="1" spans="1:9" ht="42" customHeight="1" x14ac:dyDescent="0.3">
      <c r="A1" s="337" t="s">
        <v>341</v>
      </c>
      <c r="B1" s="337"/>
      <c r="C1" s="337"/>
      <c r="D1" s="337"/>
      <c r="E1" s="337"/>
      <c r="F1" s="337"/>
      <c r="G1" s="337"/>
      <c r="H1" s="337"/>
      <c r="I1" s="337"/>
    </row>
    <row r="2" spans="1:9" ht="18" customHeight="1" x14ac:dyDescent="0.3">
      <c r="A2" s="3"/>
      <c r="B2" s="3"/>
      <c r="C2" s="3"/>
      <c r="D2" s="3"/>
      <c r="E2" s="18"/>
      <c r="F2" s="3"/>
      <c r="G2" s="3"/>
      <c r="H2" s="18"/>
      <c r="I2" s="3"/>
    </row>
    <row r="3" spans="1:9" ht="15.6" x14ac:dyDescent="0.3">
      <c r="A3" s="337" t="s">
        <v>22</v>
      </c>
      <c r="B3" s="337"/>
      <c r="C3" s="337"/>
      <c r="D3" s="337"/>
      <c r="E3" s="337"/>
      <c r="F3" s="337"/>
      <c r="G3" s="345"/>
      <c r="H3" s="345"/>
      <c r="I3" s="345"/>
    </row>
    <row r="4" spans="1:9" ht="17.399999999999999" x14ac:dyDescent="0.3">
      <c r="A4" s="3"/>
      <c r="B4" s="3"/>
      <c r="C4" s="3"/>
      <c r="D4" s="3"/>
      <c r="E4" s="18"/>
      <c r="F4" s="3"/>
      <c r="G4" s="4"/>
      <c r="H4" s="4"/>
      <c r="I4" s="4"/>
    </row>
    <row r="5" spans="1:9" ht="18" customHeight="1" x14ac:dyDescent="0.3">
      <c r="A5" s="337" t="s">
        <v>87</v>
      </c>
      <c r="B5" s="346"/>
      <c r="C5" s="346"/>
      <c r="D5" s="346"/>
      <c r="E5" s="346"/>
      <c r="F5" s="346"/>
      <c r="G5" s="346"/>
      <c r="H5" s="346"/>
      <c r="I5" s="346"/>
    </row>
    <row r="6" spans="1:9" ht="32.25" customHeight="1" x14ac:dyDescent="0.35">
      <c r="A6" s="47"/>
      <c r="B6" s="48"/>
      <c r="C6" s="48"/>
      <c r="D6" s="52" t="s">
        <v>74</v>
      </c>
      <c r="E6" s="53"/>
      <c r="F6" s="54"/>
      <c r="G6" s="49"/>
      <c r="H6" s="49"/>
      <c r="I6" s="48"/>
    </row>
    <row r="7" spans="1:9" ht="17.399999999999999" x14ac:dyDescent="0.3">
      <c r="A7" s="3"/>
      <c r="B7" s="3"/>
      <c r="C7" s="3"/>
      <c r="D7" s="3"/>
      <c r="E7" s="18"/>
      <c r="F7" s="3"/>
      <c r="G7" s="4"/>
      <c r="H7" s="4"/>
      <c r="I7" s="4"/>
    </row>
    <row r="8" spans="1:9" x14ac:dyDescent="0.3">
      <c r="A8" s="15" t="s">
        <v>7</v>
      </c>
      <c r="B8" s="14" t="s">
        <v>8</v>
      </c>
      <c r="C8" s="14" t="s">
        <v>9</v>
      </c>
      <c r="D8" s="14" t="s">
        <v>34</v>
      </c>
      <c r="E8" s="40" t="s">
        <v>64</v>
      </c>
      <c r="F8" s="15" t="s">
        <v>65</v>
      </c>
      <c r="G8" s="15" t="s">
        <v>66</v>
      </c>
      <c r="H8" s="15" t="s">
        <v>63</v>
      </c>
      <c r="I8" s="15" t="s">
        <v>63</v>
      </c>
    </row>
    <row r="9" spans="1:9" ht="26.4" x14ac:dyDescent="0.3">
      <c r="A9" s="7">
        <v>8</v>
      </c>
      <c r="B9" s="7"/>
      <c r="C9" s="7"/>
      <c r="D9" s="7" t="s">
        <v>19</v>
      </c>
      <c r="E9" s="12">
        <v>0</v>
      </c>
      <c r="F9" s="6">
        <v>0</v>
      </c>
      <c r="G9" s="6">
        <v>0</v>
      </c>
      <c r="H9" s="6">
        <v>0</v>
      </c>
      <c r="I9" s="6">
        <v>0</v>
      </c>
    </row>
    <row r="10" spans="1:9" x14ac:dyDescent="0.3">
      <c r="A10" s="7"/>
      <c r="B10" s="12">
        <v>84</v>
      </c>
      <c r="C10" s="12"/>
      <c r="D10" s="12" t="s">
        <v>25</v>
      </c>
      <c r="E10" s="12">
        <v>0</v>
      </c>
      <c r="F10" s="6">
        <v>0</v>
      </c>
      <c r="G10" s="6">
        <v>0</v>
      </c>
      <c r="H10" s="6">
        <v>0</v>
      </c>
      <c r="I10" s="6">
        <v>0</v>
      </c>
    </row>
    <row r="11" spans="1:9" ht="26.4" x14ac:dyDescent="0.3">
      <c r="A11" s="8"/>
      <c r="B11" s="8"/>
      <c r="C11" s="9">
        <v>81</v>
      </c>
      <c r="D11" s="13" t="s">
        <v>26</v>
      </c>
      <c r="E11" s="12">
        <v>0</v>
      </c>
      <c r="F11" s="6">
        <v>0</v>
      </c>
      <c r="G11" s="6">
        <v>0</v>
      </c>
      <c r="H11" s="6">
        <v>0</v>
      </c>
      <c r="I11" s="6">
        <v>0</v>
      </c>
    </row>
    <row r="12" spans="1:9" ht="26.4" x14ac:dyDescent="0.3">
      <c r="A12" s="10">
        <v>5</v>
      </c>
      <c r="B12" s="11"/>
      <c r="C12" s="11"/>
      <c r="D12" s="19" t="s">
        <v>20</v>
      </c>
      <c r="E12" s="12">
        <v>0</v>
      </c>
      <c r="F12" s="6">
        <v>0</v>
      </c>
      <c r="G12" s="6">
        <v>0</v>
      </c>
      <c r="H12" s="6">
        <v>0</v>
      </c>
      <c r="I12" s="6">
        <v>0</v>
      </c>
    </row>
    <row r="13" spans="1:9" ht="26.4" x14ac:dyDescent="0.3">
      <c r="A13" s="12"/>
      <c r="B13" s="12">
        <v>54</v>
      </c>
      <c r="C13" s="12"/>
      <c r="D13" s="20" t="s">
        <v>27</v>
      </c>
      <c r="E13" s="12">
        <v>0</v>
      </c>
      <c r="F13" s="6">
        <v>0</v>
      </c>
      <c r="G13" s="6">
        <v>0</v>
      </c>
      <c r="H13" s="6">
        <v>0</v>
      </c>
      <c r="I13" s="6">
        <v>0</v>
      </c>
    </row>
    <row r="14" spans="1:9" x14ac:dyDescent="0.3">
      <c r="A14" s="12"/>
      <c r="B14" s="12"/>
      <c r="C14" s="9">
        <v>11</v>
      </c>
      <c r="D14" s="9" t="s">
        <v>11</v>
      </c>
      <c r="E14" s="12">
        <v>0</v>
      </c>
      <c r="F14" s="6">
        <v>0</v>
      </c>
      <c r="G14" s="6">
        <v>0</v>
      </c>
      <c r="H14" s="6">
        <v>0</v>
      </c>
      <c r="I14" s="6">
        <v>0</v>
      </c>
    </row>
    <row r="15" spans="1:9" x14ac:dyDescent="0.3">
      <c r="A15" s="12"/>
      <c r="B15" s="12"/>
      <c r="C15" s="9">
        <v>31</v>
      </c>
      <c r="D15" s="9" t="s">
        <v>28</v>
      </c>
      <c r="E15" s="12">
        <v>0</v>
      </c>
      <c r="F15" s="6">
        <v>0</v>
      </c>
      <c r="G15" s="6">
        <v>0</v>
      </c>
      <c r="H15" s="6">
        <v>0</v>
      </c>
      <c r="I15" s="6">
        <v>0</v>
      </c>
    </row>
  </sheetData>
  <mergeCells count="3">
    <mergeCell ref="A1:I1"/>
    <mergeCell ref="A3:I3"/>
    <mergeCell ref="A5:I5"/>
  </mergeCells>
  <pageMargins left="0.7" right="0.7" top="0.75" bottom="0.75" header="0.3" footer="0.3"/>
  <pageSetup paperSize="9" scale="8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66"/>
  <sheetViews>
    <sheetView tabSelected="1" topLeftCell="A139" zoomScaleNormal="100" workbookViewId="0">
      <selection activeCell="F143" sqref="F143"/>
    </sheetView>
  </sheetViews>
  <sheetFormatPr defaultRowHeight="14.4" x14ac:dyDescent="0.3"/>
  <cols>
    <col min="1" max="1" width="21.5546875" customWidth="1"/>
    <col min="2" max="2" width="23.88671875" customWidth="1"/>
    <col min="3" max="3" width="16.88671875" style="237" customWidth="1"/>
    <col min="4" max="4" width="21.6640625" style="35" customWidth="1"/>
    <col min="5" max="6" width="19.44140625" style="35" customWidth="1"/>
    <col min="7" max="7" width="18.6640625" style="35" customWidth="1"/>
    <col min="9" max="9" width="11.5546875" style="294" bestFit="1" customWidth="1"/>
    <col min="10" max="10" width="18.6640625" customWidth="1"/>
    <col min="11" max="11" width="10.88671875" bestFit="1" customWidth="1"/>
  </cols>
  <sheetData>
    <row r="1" spans="1:10" ht="42" customHeight="1" x14ac:dyDescent="0.3">
      <c r="A1" s="337" t="s">
        <v>341</v>
      </c>
      <c r="B1" s="337"/>
      <c r="C1" s="337"/>
      <c r="D1" s="337"/>
      <c r="E1" s="337"/>
      <c r="F1" s="337"/>
      <c r="G1" s="337"/>
    </row>
    <row r="2" spans="1:10" ht="17.399999999999999" x14ac:dyDescent="0.3">
      <c r="A2" s="3"/>
      <c r="B2" s="3"/>
      <c r="C2" s="229"/>
      <c r="D2" s="31"/>
      <c r="E2" s="32"/>
      <c r="F2" s="32"/>
      <c r="G2" s="32"/>
    </row>
    <row r="3" spans="1:10" ht="18" customHeight="1" x14ac:dyDescent="0.3">
      <c r="A3" s="337" t="s">
        <v>21</v>
      </c>
      <c r="B3" s="346"/>
      <c r="C3" s="346"/>
      <c r="D3" s="346"/>
      <c r="E3" s="346"/>
      <c r="F3" s="346"/>
      <c r="G3" s="346"/>
    </row>
    <row r="4" spans="1:10" ht="18" customHeight="1" x14ac:dyDescent="0.3">
      <c r="A4" s="41"/>
      <c r="B4" s="42"/>
      <c r="C4" s="225"/>
      <c r="D4" s="42"/>
      <c r="E4" s="42"/>
      <c r="F4" s="251"/>
      <c r="G4" s="42"/>
    </row>
    <row r="5" spans="1:10" ht="18" customHeight="1" x14ac:dyDescent="0.3">
      <c r="A5" s="41"/>
      <c r="B5" s="42"/>
      <c r="C5" s="225"/>
      <c r="D5" s="160"/>
      <c r="E5" s="42"/>
      <c r="F5" s="251"/>
      <c r="G5" s="42"/>
    </row>
    <row r="6" spans="1:10" ht="17.399999999999999" x14ac:dyDescent="0.3">
      <c r="A6" s="3"/>
      <c r="B6" s="3"/>
      <c r="C6" s="229"/>
      <c r="D6" s="31"/>
      <c r="E6" s="32"/>
      <c r="F6" s="32"/>
      <c r="G6" s="32"/>
    </row>
    <row r="7" spans="1:10" ht="21" customHeight="1" thickBot="1" x14ac:dyDescent="0.35">
      <c r="A7" s="189"/>
      <c r="B7" s="377"/>
      <c r="C7" s="378"/>
      <c r="D7" s="378"/>
      <c r="E7" s="378"/>
      <c r="F7" s="378"/>
      <c r="G7" s="378"/>
    </row>
    <row r="8" spans="1:10" ht="25.5" customHeight="1" thickBot="1" x14ac:dyDescent="0.35">
      <c r="A8" s="268" t="s">
        <v>23</v>
      </c>
      <c r="B8" s="269" t="s">
        <v>34</v>
      </c>
      <c r="C8" s="270" t="s">
        <v>64</v>
      </c>
      <c r="D8" s="269" t="s">
        <v>279</v>
      </c>
      <c r="E8" s="269" t="s">
        <v>66</v>
      </c>
      <c r="F8" s="269" t="s">
        <v>63</v>
      </c>
      <c r="G8" s="271" t="s">
        <v>256</v>
      </c>
    </row>
    <row r="9" spans="1:10" s="62" customFormat="1" ht="25.5" customHeight="1" x14ac:dyDescent="0.3">
      <c r="A9" s="265"/>
      <c r="B9" s="266">
        <v>1</v>
      </c>
      <c r="C9" s="336">
        <v>2</v>
      </c>
      <c r="D9" s="266">
        <v>3</v>
      </c>
      <c r="E9" s="266">
        <v>4</v>
      </c>
      <c r="F9" s="266" t="s">
        <v>292</v>
      </c>
      <c r="G9" s="267" t="s">
        <v>293</v>
      </c>
      <c r="I9" s="294"/>
    </row>
    <row r="10" spans="1:10" ht="25.5" customHeight="1" thickBot="1" x14ac:dyDescent="0.35">
      <c r="A10" s="209" t="s">
        <v>50</v>
      </c>
      <c r="B10" s="209" t="s">
        <v>38</v>
      </c>
      <c r="C10" s="226"/>
      <c r="D10" s="209"/>
      <c r="E10" s="210"/>
      <c r="F10" s="210"/>
      <c r="G10" s="211"/>
      <c r="I10" s="297"/>
    </row>
    <row r="11" spans="1:10" ht="29.25" customHeight="1" thickBot="1" x14ac:dyDescent="0.35">
      <c r="A11" s="212" t="s">
        <v>155</v>
      </c>
      <c r="B11" s="172" t="s">
        <v>156</v>
      </c>
      <c r="C11" s="230"/>
      <c r="D11" s="173"/>
      <c r="E11" s="174"/>
      <c r="F11" s="263"/>
      <c r="G11" s="175"/>
      <c r="H11" s="26"/>
      <c r="I11" s="297"/>
      <c r="J11" s="35"/>
    </row>
    <row r="12" spans="1:10" s="192" customFormat="1" x14ac:dyDescent="0.3">
      <c r="A12" s="193">
        <v>11</v>
      </c>
      <c r="B12" s="194" t="s">
        <v>41</v>
      </c>
      <c r="C12" s="231"/>
      <c r="D12" s="196"/>
      <c r="E12" s="199"/>
      <c r="F12" s="199"/>
      <c r="G12" s="199"/>
      <c r="H12" s="197"/>
      <c r="I12" s="295"/>
      <c r="J12" s="222"/>
    </row>
    <row r="13" spans="1:10" x14ac:dyDescent="0.3">
      <c r="A13" s="108"/>
      <c r="B13" s="109" t="s">
        <v>157</v>
      </c>
      <c r="C13" s="112">
        <f>C14</f>
        <v>70348.84</v>
      </c>
      <c r="D13" s="111">
        <v>116202</v>
      </c>
      <c r="E13" s="112">
        <v>84279.47</v>
      </c>
      <c r="F13" s="112">
        <f>E13/C13*100</f>
        <v>119.80221706569718</v>
      </c>
      <c r="G13" s="107">
        <f>E13/D13*100</f>
        <v>72.52841603414744</v>
      </c>
      <c r="H13" s="26"/>
      <c r="I13" s="297"/>
      <c r="J13" s="35"/>
    </row>
    <row r="14" spans="1:10" x14ac:dyDescent="0.3">
      <c r="A14" s="108"/>
      <c r="B14" s="109" t="s">
        <v>158</v>
      </c>
      <c r="C14" s="112">
        <f>C15+C19+C26+C36</f>
        <v>70348.84</v>
      </c>
      <c r="D14" s="111">
        <v>116202</v>
      </c>
      <c r="E14" s="112">
        <f>E15+E19+E26+E36</f>
        <v>84279.47</v>
      </c>
      <c r="F14" s="112">
        <f>E14/C14*100</f>
        <v>119.80221706569718</v>
      </c>
      <c r="G14" s="107">
        <f>E14/D14*100</f>
        <v>72.52841603414744</v>
      </c>
      <c r="H14" s="26"/>
      <c r="J14" s="35"/>
    </row>
    <row r="15" spans="1:10" ht="29.25" customHeight="1" x14ac:dyDescent="0.3">
      <c r="A15" s="113"/>
      <c r="B15" s="114" t="s">
        <v>265</v>
      </c>
      <c r="C15" s="112">
        <f>C16+C17</f>
        <v>7117.85</v>
      </c>
      <c r="D15" s="112"/>
      <c r="E15" s="112">
        <f>E16+E17</f>
        <v>4792.6000000000004</v>
      </c>
      <c r="F15" s="112">
        <f>E15/C15*100</f>
        <v>67.332129786382126</v>
      </c>
      <c r="G15" s="107"/>
      <c r="I15" s="297"/>
    </row>
    <row r="16" spans="1:10" ht="16.5" customHeight="1" x14ac:dyDescent="0.3">
      <c r="A16" s="116"/>
      <c r="B16" s="117" t="s">
        <v>159</v>
      </c>
      <c r="C16" s="150">
        <v>6987.85</v>
      </c>
      <c r="D16" s="118"/>
      <c r="E16" s="150">
        <v>4254.8500000000004</v>
      </c>
      <c r="F16" s="112">
        <f>E16/C16*100</f>
        <v>60.889257783152182</v>
      </c>
      <c r="G16" s="120"/>
      <c r="H16" s="26"/>
      <c r="J16" s="35"/>
    </row>
    <row r="17" spans="1:11" ht="26.25" customHeight="1" x14ac:dyDescent="0.3">
      <c r="A17" s="121"/>
      <c r="B17" s="117" t="s">
        <v>161</v>
      </c>
      <c r="C17" s="119">
        <v>130</v>
      </c>
      <c r="D17" s="118"/>
      <c r="E17" s="119">
        <v>537.75</v>
      </c>
      <c r="F17" s="112">
        <f>E17/C17*100</f>
        <v>413.65384615384613</v>
      </c>
      <c r="G17" s="120"/>
      <c r="H17" s="35"/>
      <c r="I17" s="297"/>
      <c r="J17" s="35"/>
      <c r="K17" s="35"/>
    </row>
    <row r="18" spans="1:11" ht="27.75" customHeight="1" x14ac:dyDescent="0.3">
      <c r="A18" s="121"/>
      <c r="B18" s="117" t="s">
        <v>162</v>
      </c>
      <c r="C18" s="119">
        <v>0</v>
      </c>
      <c r="D18" s="118"/>
      <c r="E18" s="119">
        <v>0</v>
      </c>
      <c r="F18" s="112">
        <v>0</v>
      </c>
      <c r="G18" s="120"/>
      <c r="J18" s="35"/>
    </row>
    <row r="19" spans="1:11" x14ac:dyDescent="0.3">
      <c r="A19" s="121"/>
      <c r="B19" s="114" t="s">
        <v>268</v>
      </c>
      <c r="C19" s="112">
        <f>C20+C21+C22+C23+C24+C25</f>
        <v>40741.879999999997</v>
      </c>
      <c r="D19" s="112"/>
      <c r="E19" s="112">
        <f>E20+E21+E22+E23+E24+E25</f>
        <v>46499.680000000008</v>
      </c>
      <c r="F19" s="112">
        <f>E19/C19*100</f>
        <v>114.1323866252613</v>
      </c>
      <c r="G19" s="107"/>
      <c r="H19" s="35"/>
      <c r="I19" s="297"/>
      <c r="J19" s="35"/>
    </row>
    <row r="20" spans="1:11" x14ac:dyDescent="0.3">
      <c r="A20" s="121"/>
      <c r="B20" s="117" t="s">
        <v>163</v>
      </c>
      <c r="C20" s="119">
        <f>12070.73</f>
        <v>12070.73</v>
      </c>
      <c r="D20" s="118"/>
      <c r="E20" s="150">
        <v>12955.79</v>
      </c>
      <c r="F20" s="112">
        <f>E20/C20*100</f>
        <v>107.33228230604115</v>
      </c>
      <c r="G20" s="120"/>
      <c r="H20" s="35"/>
      <c r="I20" s="297"/>
      <c r="J20" s="35"/>
    </row>
    <row r="21" spans="1:11" x14ac:dyDescent="0.3">
      <c r="A21" s="121"/>
      <c r="B21" s="117" t="s">
        <v>164</v>
      </c>
      <c r="C21" s="119">
        <v>27888.38</v>
      </c>
      <c r="D21" s="118"/>
      <c r="E21" s="119">
        <v>30000</v>
      </c>
      <c r="F21" s="112">
        <f>E21/C21*100</f>
        <v>107.5716839773411</v>
      </c>
      <c r="G21" s="120"/>
      <c r="I21" s="297"/>
    </row>
    <row r="22" spans="1:11" x14ac:dyDescent="0.3">
      <c r="A22" s="121"/>
      <c r="B22" s="117" t="s">
        <v>165</v>
      </c>
      <c r="C22" s="119">
        <v>0</v>
      </c>
      <c r="D22" s="118"/>
      <c r="E22" s="119">
        <v>0</v>
      </c>
      <c r="F22" s="112">
        <v>0</v>
      </c>
      <c r="G22" s="120"/>
      <c r="H22" s="35"/>
      <c r="I22" s="297"/>
    </row>
    <row r="23" spans="1:11" ht="27" x14ac:dyDescent="0.3">
      <c r="A23" s="121"/>
      <c r="B23" s="117" t="s">
        <v>166</v>
      </c>
      <c r="C23" s="119">
        <v>782.77</v>
      </c>
      <c r="D23" s="118"/>
      <c r="E23" s="119">
        <v>1572.54</v>
      </c>
      <c r="F23" s="112">
        <v>0</v>
      </c>
      <c r="G23" s="120"/>
      <c r="I23" s="297"/>
    </row>
    <row r="24" spans="1:11" ht="27" x14ac:dyDescent="0.3">
      <c r="A24" s="116"/>
      <c r="B24" s="117" t="s">
        <v>167</v>
      </c>
      <c r="C24" s="119">
        <v>0</v>
      </c>
      <c r="D24" s="118"/>
      <c r="E24" s="119">
        <v>799.87</v>
      </c>
      <c r="F24" s="112">
        <v>0</v>
      </c>
      <c r="G24" s="120"/>
      <c r="I24" s="297"/>
      <c r="J24" s="35"/>
    </row>
    <row r="25" spans="1:11" ht="27" x14ac:dyDescent="0.3">
      <c r="A25" s="116"/>
      <c r="B25" s="117" t="s">
        <v>168</v>
      </c>
      <c r="C25" s="119">
        <v>0</v>
      </c>
      <c r="D25" s="118"/>
      <c r="E25" s="119">
        <v>1171.48</v>
      </c>
      <c r="F25" s="112">
        <v>0</v>
      </c>
      <c r="G25" s="120"/>
      <c r="I25" s="297"/>
    </row>
    <row r="26" spans="1:11" x14ac:dyDescent="0.3">
      <c r="A26" s="122"/>
      <c r="B26" s="114" t="s">
        <v>212</v>
      </c>
      <c r="C26" s="112">
        <f>C27+C28+C29+C30+C32+C31+C33+C34+C35</f>
        <v>21708.54</v>
      </c>
      <c r="D26" s="115"/>
      <c r="E26" s="112">
        <f>E27+E28+E29+E30+E31+E32+E33+E34+E35</f>
        <v>30907.100000000002</v>
      </c>
      <c r="F26" s="112">
        <f>E26/C26*100</f>
        <v>142.3730015929215</v>
      </c>
      <c r="G26" s="107"/>
      <c r="I26" s="297"/>
      <c r="J26" s="35"/>
    </row>
    <row r="27" spans="1:11" ht="27" x14ac:dyDescent="0.3">
      <c r="A27" s="121"/>
      <c r="B27" s="117" t="s">
        <v>169</v>
      </c>
      <c r="C27" s="150">
        <v>1971.37</v>
      </c>
      <c r="D27" s="118"/>
      <c r="E27" s="150">
        <v>2543.25</v>
      </c>
      <c r="F27" s="112">
        <f>E27/C27*100</f>
        <v>129.00926766664807</v>
      </c>
      <c r="G27" s="120"/>
      <c r="H27" s="35"/>
    </row>
    <row r="28" spans="1:11" ht="27" x14ac:dyDescent="0.3">
      <c r="A28" s="121"/>
      <c r="B28" s="117" t="s">
        <v>170</v>
      </c>
      <c r="C28" s="150">
        <v>3481.9</v>
      </c>
      <c r="D28" s="118"/>
      <c r="E28" s="150">
        <v>5631.25</v>
      </c>
      <c r="F28" s="112">
        <v>0</v>
      </c>
      <c r="G28" s="120"/>
    </row>
    <row r="29" spans="1:11" ht="27" x14ac:dyDescent="0.3">
      <c r="A29" s="121"/>
      <c r="B29" s="117" t="s">
        <v>171</v>
      </c>
      <c r="C29" s="119">
        <v>248.85</v>
      </c>
      <c r="D29" s="118"/>
      <c r="E29" s="119">
        <v>248.85</v>
      </c>
      <c r="F29" s="112">
        <f>E29/C29*100</f>
        <v>100</v>
      </c>
      <c r="G29" s="120"/>
      <c r="J29" s="35"/>
    </row>
    <row r="30" spans="1:11" x14ac:dyDescent="0.3">
      <c r="A30" s="116"/>
      <c r="B30" s="117" t="s">
        <v>172</v>
      </c>
      <c r="C30" s="119">
        <v>5253.64</v>
      </c>
      <c r="D30" s="118"/>
      <c r="E30" s="119">
        <v>10230.049999999999</v>
      </c>
      <c r="F30" s="112">
        <f>E30/C30*100</f>
        <v>194.72308723094841</v>
      </c>
      <c r="G30" s="120"/>
      <c r="H30" s="35"/>
    </row>
    <row r="31" spans="1:11" x14ac:dyDescent="0.3">
      <c r="A31" s="121"/>
      <c r="B31" s="117" t="s">
        <v>173</v>
      </c>
      <c r="C31" s="119">
        <v>4875</v>
      </c>
      <c r="D31" s="118"/>
      <c r="E31" s="119">
        <v>4320</v>
      </c>
      <c r="F31" s="112">
        <f>E31/C31*100</f>
        <v>88.615384615384613</v>
      </c>
      <c r="G31" s="120"/>
    </row>
    <row r="32" spans="1:11" x14ac:dyDescent="0.3">
      <c r="A32" s="121"/>
      <c r="B32" s="117" t="s">
        <v>174</v>
      </c>
      <c r="C32" s="119">
        <v>0</v>
      </c>
      <c r="D32" s="118"/>
      <c r="E32" s="119">
        <v>0</v>
      </c>
      <c r="F32" s="112">
        <v>0</v>
      </c>
      <c r="G32" s="120"/>
    </row>
    <row r="33" spans="1:13" ht="27" x14ac:dyDescent="0.3">
      <c r="A33" s="121"/>
      <c r="B33" s="117" t="s">
        <v>175</v>
      </c>
      <c r="C33" s="119">
        <v>872.5</v>
      </c>
      <c r="D33" s="118"/>
      <c r="E33" s="119">
        <v>995</v>
      </c>
      <c r="F33" s="112">
        <f>E33/C33*100</f>
        <v>114.04011461318051</v>
      </c>
      <c r="G33" s="120"/>
    </row>
    <row r="34" spans="1:13" x14ac:dyDescent="0.3">
      <c r="A34" s="121"/>
      <c r="B34" s="117" t="s">
        <v>176</v>
      </c>
      <c r="C34" s="150">
        <f>1457.87-99.93</f>
        <v>1357.9399999999998</v>
      </c>
      <c r="D34" s="118"/>
      <c r="E34" s="150">
        <f>1569.93-99.53</f>
        <v>1470.4</v>
      </c>
      <c r="F34" s="112">
        <f>E34/C34*100</f>
        <v>108.28166192909852</v>
      </c>
      <c r="G34" s="120"/>
    </row>
    <row r="35" spans="1:13" x14ac:dyDescent="0.3">
      <c r="A35" s="121"/>
      <c r="B35" s="117" t="s">
        <v>177</v>
      </c>
      <c r="C35" s="119">
        <f>12497.34-8850</f>
        <v>3647.34</v>
      </c>
      <c r="D35" s="118"/>
      <c r="E35" s="119">
        <v>5468.3</v>
      </c>
      <c r="F35" s="112">
        <f>E35/C35*100</f>
        <v>149.92569927673318</v>
      </c>
      <c r="G35" s="107"/>
      <c r="H35" s="35"/>
    </row>
    <row r="36" spans="1:13" x14ac:dyDescent="0.3">
      <c r="A36" s="121"/>
      <c r="B36" s="114" t="s">
        <v>269</v>
      </c>
      <c r="C36" s="112">
        <v>780.57</v>
      </c>
      <c r="D36" s="112"/>
      <c r="E36" s="112">
        <f>E37+E38+E39+E40</f>
        <v>2080.09</v>
      </c>
      <c r="F36" s="112">
        <f>E36/C36*100</f>
        <v>266.48346720985944</v>
      </c>
      <c r="G36" s="107"/>
    </row>
    <row r="37" spans="1:13" x14ac:dyDescent="0.3">
      <c r="A37" s="116"/>
      <c r="B37" s="117" t="s">
        <v>178</v>
      </c>
      <c r="C37" s="119">
        <v>0</v>
      </c>
      <c r="D37" s="118"/>
      <c r="E37" s="119">
        <v>1275.02</v>
      </c>
      <c r="F37" s="112">
        <v>0</v>
      </c>
      <c r="G37" s="120"/>
    </row>
    <row r="38" spans="1:13" x14ac:dyDescent="0.3">
      <c r="A38" s="121"/>
      <c r="B38" s="117" t="s">
        <v>179</v>
      </c>
      <c r="C38" s="119">
        <v>0</v>
      </c>
      <c r="D38" s="118"/>
      <c r="E38" s="119">
        <v>0</v>
      </c>
      <c r="F38" s="112">
        <v>0</v>
      </c>
      <c r="G38" s="120"/>
    </row>
    <row r="39" spans="1:13" x14ac:dyDescent="0.3">
      <c r="A39" s="121"/>
      <c r="B39" s="117" t="s">
        <v>180</v>
      </c>
      <c r="C39" s="119">
        <v>230</v>
      </c>
      <c r="D39" s="118"/>
      <c r="E39" s="119">
        <v>255</v>
      </c>
      <c r="F39" s="112">
        <f>E39/C39*100</f>
        <v>110.86956521739131</v>
      </c>
      <c r="G39" s="120"/>
    </row>
    <row r="40" spans="1:13" ht="27.6" thickBot="1" x14ac:dyDescent="0.35">
      <c r="A40" s="157"/>
      <c r="B40" s="142" t="s">
        <v>181</v>
      </c>
      <c r="C40" s="141">
        <v>550.57000000000005</v>
      </c>
      <c r="D40" s="176"/>
      <c r="E40" s="141">
        <f>539.78+10.29</f>
        <v>550.06999999999994</v>
      </c>
      <c r="F40" s="112">
        <f>E40/C40*100</f>
        <v>99.909185026427139</v>
      </c>
      <c r="G40" s="129"/>
      <c r="H40" s="35"/>
    </row>
    <row r="41" spans="1:13" ht="27.6" thickBot="1" x14ac:dyDescent="0.35">
      <c r="A41" s="171" t="s">
        <v>39</v>
      </c>
      <c r="B41" s="172" t="s">
        <v>182</v>
      </c>
      <c r="C41" s="172"/>
      <c r="D41" s="173"/>
      <c r="E41" s="174"/>
      <c r="F41" s="263"/>
      <c r="G41" s="175"/>
    </row>
    <row r="42" spans="1:13" s="192" customFormat="1" x14ac:dyDescent="0.3">
      <c r="A42" s="198">
        <v>11</v>
      </c>
      <c r="B42" s="194" t="s">
        <v>41</v>
      </c>
      <c r="C42" s="231"/>
      <c r="D42" s="196"/>
      <c r="E42" s="199"/>
      <c r="F42" s="199"/>
      <c r="G42" s="199"/>
      <c r="I42" s="295"/>
    </row>
    <row r="43" spans="1:13" x14ac:dyDescent="0.3">
      <c r="A43" s="123"/>
      <c r="B43" s="110" t="s">
        <v>183</v>
      </c>
      <c r="C43" s="112">
        <v>0.11</v>
      </c>
      <c r="D43" s="115">
        <v>0</v>
      </c>
      <c r="E43" s="112">
        <v>0</v>
      </c>
      <c r="F43" s="112">
        <f>E43/C43*100</f>
        <v>0</v>
      </c>
      <c r="G43" s="107">
        <v>0</v>
      </c>
    </row>
    <row r="44" spans="1:13" ht="27" customHeight="1" x14ac:dyDescent="0.3">
      <c r="A44" s="121"/>
      <c r="B44" s="114" t="s">
        <v>258</v>
      </c>
      <c r="C44" s="112">
        <v>0.11</v>
      </c>
      <c r="D44" s="115">
        <v>0</v>
      </c>
      <c r="E44" s="112">
        <v>0</v>
      </c>
      <c r="F44" s="112">
        <f>E44/C44*100</f>
        <v>0</v>
      </c>
      <c r="G44" s="107"/>
    </row>
    <row r="45" spans="1:13" ht="26.25" customHeight="1" x14ac:dyDescent="0.3">
      <c r="A45" s="121"/>
      <c r="B45" s="117" t="s">
        <v>184</v>
      </c>
      <c r="C45" s="119">
        <v>0</v>
      </c>
      <c r="D45" s="118"/>
      <c r="E45" s="119">
        <v>0</v>
      </c>
      <c r="F45" s="112">
        <v>0</v>
      </c>
      <c r="G45" s="120"/>
    </row>
    <row r="46" spans="1:13" ht="26.25" customHeight="1" thickBot="1" x14ac:dyDescent="0.35">
      <c r="A46" s="157"/>
      <c r="B46" s="142" t="s">
        <v>185</v>
      </c>
      <c r="C46" s="141">
        <v>0.11</v>
      </c>
      <c r="D46" s="176"/>
      <c r="E46" s="141">
        <v>0</v>
      </c>
      <c r="F46" s="112">
        <f>E46/C46*100</f>
        <v>0</v>
      </c>
      <c r="G46" s="129"/>
    </row>
    <row r="47" spans="1:13" ht="26.25" customHeight="1" thickBot="1" x14ac:dyDescent="0.35">
      <c r="A47" s="171" t="s">
        <v>186</v>
      </c>
      <c r="B47" s="172" t="s">
        <v>57</v>
      </c>
      <c r="C47" s="230"/>
      <c r="D47" s="173"/>
      <c r="E47" s="174"/>
      <c r="F47" s="263"/>
      <c r="G47" s="175"/>
    </row>
    <row r="48" spans="1:13" s="192" customFormat="1" ht="18" customHeight="1" x14ac:dyDescent="0.3">
      <c r="A48" s="198">
        <v>11</v>
      </c>
      <c r="B48" s="194" t="s">
        <v>41</v>
      </c>
      <c r="C48" s="231"/>
      <c r="D48" s="196"/>
      <c r="E48" s="199"/>
      <c r="F48" s="199"/>
      <c r="G48" s="199"/>
      <c r="J48" s="309"/>
      <c r="M48" s="295"/>
    </row>
    <row r="49" spans="1:13" s="62" customFormat="1" ht="30" customHeight="1" x14ac:dyDescent="0.3">
      <c r="A49" s="124"/>
      <c r="B49" s="110" t="s">
        <v>270</v>
      </c>
      <c r="C49" s="112">
        <v>0</v>
      </c>
      <c r="D49" s="179">
        <v>28000</v>
      </c>
      <c r="E49" s="320">
        <v>8557.51</v>
      </c>
      <c r="F49" s="112">
        <f>C49/E49*100</f>
        <v>0</v>
      </c>
      <c r="G49" s="107">
        <f>E49/D49*100</f>
        <v>30.562535714285715</v>
      </c>
      <c r="I49" s="35"/>
      <c r="J49" s="308"/>
      <c r="K49" s="192"/>
      <c r="M49" s="294"/>
    </row>
    <row r="50" spans="1:13" s="62" customFormat="1" ht="38.25" customHeight="1" x14ac:dyDescent="0.3">
      <c r="A50" s="121"/>
      <c r="B50" s="114" t="s">
        <v>271</v>
      </c>
      <c r="C50" s="112">
        <v>0</v>
      </c>
      <c r="D50" s="179">
        <v>28000</v>
      </c>
      <c r="E50" s="316">
        <v>8557.51</v>
      </c>
      <c r="F50" s="112">
        <v>0</v>
      </c>
      <c r="G50" s="107">
        <f>E50/D50*100</f>
        <v>30.562535714285715</v>
      </c>
      <c r="J50" s="308"/>
      <c r="K50" s="192"/>
      <c r="M50" s="294"/>
    </row>
    <row r="51" spans="1:13" s="62" customFormat="1" ht="24" customHeight="1" x14ac:dyDescent="0.3">
      <c r="A51" s="121"/>
      <c r="B51" s="114" t="s">
        <v>272</v>
      </c>
      <c r="C51" s="112">
        <v>0</v>
      </c>
      <c r="D51" s="115"/>
      <c r="E51" s="317">
        <f>E52+E53+E54</f>
        <v>8557.51</v>
      </c>
      <c r="F51" s="112">
        <v>0</v>
      </c>
      <c r="G51" s="107"/>
      <c r="J51" s="308"/>
      <c r="K51" s="192"/>
      <c r="M51" s="294"/>
    </row>
    <row r="52" spans="1:13" s="62" customFormat="1" ht="27" customHeight="1" x14ac:dyDescent="0.3">
      <c r="A52" s="121"/>
      <c r="B52" s="117" t="s">
        <v>187</v>
      </c>
      <c r="C52" s="119">
        <v>0</v>
      </c>
      <c r="D52" s="118"/>
      <c r="E52" s="317">
        <v>2301</v>
      </c>
      <c r="F52" s="119">
        <v>0</v>
      </c>
      <c r="G52" s="107"/>
      <c r="J52" s="308"/>
      <c r="K52" s="192"/>
      <c r="M52" s="294"/>
    </row>
    <row r="53" spans="1:13" s="62" customFormat="1" ht="26.25" customHeight="1" x14ac:dyDescent="0.3">
      <c r="A53" s="121"/>
      <c r="B53" s="117" t="s">
        <v>188</v>
      </c>
      <c r="C53" s="119">
        <v>0</v>
      </c>
      <c r="D53" s="118"/>
      <c r="E53" s="317">
        <v>5721.13</v>
      </c>
      <c r="F53" s="119">
        <v>0</v>
      </c>
      <c r="G53" s="107"/>
      <c r="J53" s="308"/>
      <c r="K53" s="192"/>
      <c r="M53" s="294"/>
    </row>
    <row r="54" spans="1:13" s="62" customFormat="1" ht="26.25" customHeight="1" thickBot="1" x14ac:dyDescent="0.35">
      <c r="A54" s="121"/>
      <c r="B54" s="117" t="s">
        <v>329</v>
      </c>
      <c r="C54" s="119">
        <v>0</v>
      </c>
      <c r="D54" s="118"/>
      <c r="E54" s="318">
        <v>535.38</v>
      </c>
      <c r="F54" s="119">
        <v>0</v>
      </c>
      <c r="G54" s="107"/>
      <c r="J54" s="308"/>
      <c r="K54" s="192"/>
      <c r="M54" s="294"/>
    </row>
    <row r="55" spans="1:13" s="62" customFormat="1" ht="33.75" customHeight="1" thickBot="1" x14ac:dyDescent="0.35">
      <c r="A55" s="171" t="s">
        <v>324</v>
      </c>
      <c r="B55" s="172" t="s">
        <v>325</v>
      </c>
      <c r="C55" s="230"/>
      <c r="D55" s="173"/>
      <c r="E55" s="173"/>
      <c r="F55" s="174"/>
      <c r="G55" s="175"/>
      <c r="I55" s="294"/>
    </row>
    <row r="56" spans="1:13" s="192" customFormat="1" ht="30" customHeight="1" x14ac:dyDescent="0.3">
      <c r="A56" s="198">
        <v>11</v>
      </c>
      <c r="B56" s="194" t="s">
        <v>41</v>
      </c>
      <c r="C56" s="231">
        <v>0</v>
      </c>
      <c r="D56" s="196"/>
      <c r="E56" s="199"/>
      <c r="F56" s="199"/>
      <c r="G56" s="199"/>
      <c r="I56" s="295"/>
    </row>
    <row r="57" spans="1:13" s="62" customFormat="1" ht="42" customHeight="1" x14ac:dyDescent="0.3">
      <c r="A57" s="124"/>
      <c r="B57" s="110" t="s">
        <v>270</v>
      </c>
      <c r="C57" s="227">
        <v>0</v>
      </c>
      <c r="D57" s="179">
        <v>40000</v>
      </c>
      <c r="E57" s="112">
        <v>0</v>
      </c>
      <c r="F57" s="112">
        <v>0</v>
      </c>
      <c r="G57" s="107">
        <v>0</v>
      </c>
      <c r="I57" s="294"/>
    </row>
    <row r="58" spans="1:13" ht="29.25" customHeight="1" x14ac:dyDescent="0.3">
      <c r="A58" s="121"/>
      <c r="B58" s="114" t="s">
        <v>273</v>
      </c>
      <c r="C58" s="228">
        <v>0</v>
      </c>
      <c r="D58" s="179">
        <v>40000</v>
      </c>
      <c r="E58" s="112">
        <v>0</v>
      </c>
      <c r="F58" s="112">
        <v>0</v>
      </c>
      <c r="G58" s="107">
        <v>0</v>
      </c>
    </row>
    <row r="59" spans="1:13" s="62" customFormat="1" ht="27" customHeight="1" x14ac:dyDescent="0.3">
      <c r="A59" s="157"/>
      <c r="B59" s="114" t="s">
        <v>317</v>
      </c>
      <c r="C59" s="232">
        <v>0</v>
      </c>
      <c r="D59" s="127"/>
      <c r="E59" s="119"/>
      <c r="F59" s="128">
        <v>0</v>
      </c>
      <c r="G59" s="107">
        <v>0</v>
      </c>
      <c r="I59" s="294"/>
      <c r="J59" s="35"/>
    </row>
    <row r="60" spans="1:13" ht="26.25" customHeight="1" thickBot="1" x14ac:dyDescent="0.35">
      <c r="A60" s="157"/>
      <c r="B60" s="142" t="s">
        <v>257</v>
      </c>
      <c r="C60" s="232">
        <v>0</v>
      </c>
      <c r="D60" s="127"/>
      <c r="E60" s="119"/>
      <c r="F60" s="128">
        <v>0</v>
      </c>
      <c r="G60" s="107"/>
      <c r="J60" s="35"/>
    </row>
    <row r="61" spans="1:13" s="62" customFormat="1" ht="42.75" customHeight="1" thickBot="1" x14ac:dyDescent="0.35">
      <c r="A61" s="171" t="s">
        <v>319</v>
      </c>
      <c r="B61" s="172" t="s">
        <v>320</v>
      </c>
      <c r="C61" s="230"/>
      <c r="D61" s="173"/>
      <c r="E61" s="174"/>
      <c r="F61" s="263"/>
      <c r="G61" s="175"/>
      <c r="I61" s="294"/>
      <c r="J61" s="35"/>
    </row>
    <row r="62" spans="1:13" s="192" customFormat="1" ht="32.25" customHeight="1" x14ac:dyDescent="0.3">
      <c r="A62" s="193">
        <v>11</v>
      </c>
      <c r="B62" s="194" t="s">
        <v>41</v>
      </c>
      <c r="C62" s="112"/>
      <c r="D62" s="196"/>
      <c r="E62" s="199"/>
      <c r="F62" s="199"/>
      <c r="G62" s="199"/>
      <c r="H62" s="197"/>
      <c r="I62" s="295"/>
      <c r="J62" s="222"/>
    </row>
    <row r="63" spans="1:13" s="62" customFormat="1" x14ac:dyDescent="0.3">
      <c r="A63" s="108"/>
      <c r="B63" s="109" t="s">
        <v>157</v>
      </c>
      <c r="C63" s="112">
        <v>8949.5300000000007</v>
      </c>
      <c r="D63" s="111">
        <v>69300</v>
      </c>
      <c r="E63" s="112">
        <f>E64</f>
        <v>2312.9300000000003</v>
      </c>
      <c r="F63" s="112">
        <f>E63/C63*100</f>
        <v>25.844150474941141</v>
      </c>
      <c r="G63" s="107">
        <f>E63/D63*100</f>
        <v>3.3375613275613283</v>
      </c>
      <c r="H63" s="26"/>
      <c r="I63" s="294"/>
    </row>
    <row r="64" spans="1:13" s="62" customFormat="1" x14ac:dyDescent="0.3">
      <c r="A64" s="108"/>
      <c r="B64" s="109" t="s">
        <v>158</v>
      </c>
      <c r="C64" s="112">
        <v>8949.93</v>
      </c>
      <c r="D64" s="111">
        <v>69300</v>
      </c>
      <c r="E64" s="112">
        <f>E65+E68</f>
        <v>2312.9300000000003</v>
      </c>
      <c r="F64" s="112">
        <f>E64/C64*100</f>
        <v>25.842995420075916</v>
      </c>
      <c r="G64" s="107">
        <f>E64/D64*100</f>
        <v>3.3375613275613283</v>
      </c>
      <c r="H64" s="26"/>
      <c r="I64" s="294"/>
    </row>
    <row r="65" spans="1:11" s="62" customFormat="1" x14ac:dyDescent="0.3">
      <c r="A65" s="121"/>
      <c r="B65" s="114" t="s">
        <v>268</v>
      </c>
      <c r="C65" s="119">
        <v>0</v>
      </c>
      <c r="D65" s="115"/>
      <c r="E65" s="112">
        <v>2213.4</v>
      </c>
      <c r="F65" s="112">
        <v>0</v>
      </c>
      <c r="G65" s="107"/>
      <c r="I65" s="294"/>
      <c r="K65" s="35"/>
    </row>
    <row r="66" spans="1:11" s="62" customFormat="1" x14ac:dyDescent="0.3">
      <c r="A66" s="121"/>
      <c r="B66" s="117" t="s">
        <v>164</v>
      </c>
      <c r="C66" s="119">
        <v>0</v>
      </c>
      <c r="D66" s="118"/>
      <c r="E66" s="119">
        <v>2213.4</v>
      </c>
      <c r="F66" s="112">
        <v>0</v>
      </c>
      <c r="G66" s="120"/>
      <c r="I66" s="294"/>
    </row>
    <row r="67" spans="1:11" s="62" customFormat="1" ht="27" x14ac:dyDescent="0.3">
      <c r="A67" s="121"/>
      <c r="B67" s="117" t="s">
        <v>166</v>
      </c>
      <c r="C67" s="112">
        <f>C69+C70</f>
        <v>0</v>
      </c>
      <c r="D67" s="118"/>
      <c r="E67" s="119">
        <v>0</v>
      </c>
      <c r="F67" s="112">
        <v>0</v>
      </c>
      <c r="G67" s="120"/>
      <c r="I67" s="294"/>
    </row>
    <row r="68" spans="1:11" s="62" customFormat="1" x14ac:dyDescent="0.3">
      <c r="A68" s="122"/>
      <c r="B68" s="114" t="s">
        <v>212</v>
      </c>
      <c r="C68" s="112">
        <f>C69+C70+C71+C72+C73+C74</f>
        <v>8949.93</v>
      </c>
      <c r="D68" s="115"/>
      <c r="E68" s="112">
        <v>99.53</v>
      </c>
      <c r="F68" s="112">
        <v>0</v>
      </c>
      <c r="G68" s="107"/>
      <c r="I68" s="294"/>
      <c r="J68" s="35"/>
    </row>
    <row r="69" spans="1:11" s="62" customFormat="1" ht="27" x14ac:dyDescent="0.3">
      <c r="A69" s="122"/>
      <c r="B69" s="117" t="s">
        <v>328</v>
      </c>
      <c r="C69" s="150">
        <v>0</v>
      </c>
      <c r="D69" s="115"/>
      <c r="E69" s="119">
        <v>0</v>
      </c>
      <c r="F69" s="112"/>
      <c r="G69" s="107"/>
      <c r="I69" s="294"/>
      <c r="J69" s="35"/>
    </row>
    <row r="70" spans="1:11" s="62" customFormat="1" ht="27" x14ac:dyDescent="0.3">
      <c r="A70" s="122"/>
      <c r="B70" s="117" t="s">
        <v>326</v>
      </c>
      <c r="C70" s="119">
        <v>0</v>
      </c>
      <c r="D70" s="115"/>
      <c r="E70" s="119">
        <v>0</v>
      </c>
      <c r="F70" s="112"/>
      <c r="G70" s="107"/>
      <c r="I70" s="294"/>
      <c r="J70" s="35"/>
    </row>
    <row r="71" spans="1:11" s="62" customFormat="1" x14ac:dyDescent="0.3">
      <c r="A71" s="122"/>
      <c r="B71" s="117" t="s">
        <v>327</v>
      </c>
      <c r="C71" s="112">
        <v>0</v>
      </c>
      <c r="D71" s="115"/>
      <c r="E71" s="119">
        <v>0</v>
      </c>
      <c r="F71" s="112"/>
      <c r="G71" s="107"/>
      <c r="I71" s="294"/>
      <c r="J71" s="35"/>
    </row>
    <row r="72" spans="1:11" s="62" customFormat="1" ht="27" x14ac:dyDescent="0.3">
      <c r="A72" s="121"/>
      <c r="B72" s="117" t="s">
        <v>175</v>
      </c>
      <c r="C72" s="119">
        <v>0</v>
      </c>
      <c r="D72" s="118"/>
      <c r="E72" s="119">
        <v>0</v>
      </c>
      <c r="F72" s="112">
        <v>0</v>
      </c>
      <c r="G72" s="120"/>
      <c r="I72" s="294"/>
    </row>
    <row r="73" spans="1:11" s="62" customFormat="1" x14ac:dyDescent="0.3">
      <c r="A73" s="121"/>
      <c r="B73" s="117" t="s">
        <v>176</v>
      </c>
      <c r="C73" s="150">
        <v>99.93</v>
      </c>
      <c r="D73" s="118"/>
      <c r="E73" s="150">
        <v>99.53</v>
      </c>
      <c r="F73" s="112">
        <v>0</v>
      </c>
      <c r="G73" s="120"/>
      <c r="I73" s="294"/>
    </row>
    <row r="74" spans="1:11" s="62" customFormat="1" ht="15" thickBot="1" x14ac:dyDescent="0.35">
      <c r="A74" s="121"/>
      <c r="B74" s="117" t="s">
        <v>177</v>
      </c>
      <c r="C74" s="119">
        <v>8850</v>
      </c>
      <c r="D74" s="118"/>
      <c r="E74" s="119">
        <v>0</v>
      </c>
      <c r="F74" s="112">
        <v>0</v>
      </c>
      <c r="G74" s="107"/>
      <c r="I74" s="294"/>
    </row>
    <row r="75" spans="1:11" s="62" customFormat="1" ht="42.75" customHeight="1" thickBot="1" x14ac:dyDescent="0.35">
      <c r="A75" s="171" t="s">
        <v>330</v>
      </c>
      <c r="B75" s="172" t="s">
        <v>331</v>
      </c>
      <c r="C75" s="230"/>
      <c r="D75" s="173"/>
      <c r="E75" s="174"/>
      <c r="F75" s="263"/>
      <c r="G75" s="175"/>
      <c r="I75" s="294"/>
      <c r="J75" s="35"/>
    </row>
    <row r="76" spans="1:11" s="192" customFormat="1" ht="32.25" customHeight="1" x14ac:dyDescent="0.3">
      <c r="A76" s="193">
        <v>11</v>
      </c>
      <c r="B76" s="194" t="s">
        <v>41</v>
      </c>
      <c r="C76" s="231"/>
      <c r="D76" s="196"/>
      <c r="E76" s="199"/>
      <c r="F76" s="199"/>
      <c r="G76" s="199"/>
      <c r="H76" s="197"/>
      <c r="I76" s="295"/>
      <c r="J76" s="222"/>
    </row>
    <row r="77" spans="1:11" s="62" customFormat="1" ht="27" x14ac:dyDescent="0.3">
      <c r="A77" s="108"/>
      <c r="B77" s="109" t="s">
        <v>270</v>
      </c>
      <c r="C77" s="112">
        <v>0</v>
      </c>
      <c r="D77" s="111">
        <v>0</v>
      </c>
      <c r="E77" s="112">
        <v>0</v>
      </c>
      <c r="F77" s="112">
        <v>0</v>
      </c>
      <c r="G77" s="107">
        <v>0</v>
      </c>
      <c r="H77" s="26"/>
      <c r="I77" s="294"/>
    </row>
    <row r="78" spans="1:11" s="62" customFormat="1" ht="40.200000000000003" x14ac:dyDescent="0.3">
      <c r="A78" s="108"/>
      <c r="B78" s="109" t="s">
        <v>271</v>
      </c>
      <c r="C78" s="112">
        <v>0</v>
      </c>
      <c r="D78" s="111">
        <v>0</v>
      </c>
      <c r="E78" s="112">
        <v>0</v>
      </c>
      <c r="F78" s="112">
        <v>0</v>
      </c>
      <c r="G78" s="107">
        <v>0</v>
      </c>
      <c r="H78" s="26"/>
      <c r="I78" s="294"/>
    </row>
    <row r="79" spans="1:11" s="62" customFormat="1" x14ac:dyDescent="0.3">
      <c r="A79" s="121"/>
      <c r="B79" s="114" t="s">
        <v>272</v>
      </c>
      <c r="C79" s="112">
        <v>0</v>
      </c>
      <c r="D79" s="115"/>
      <c r="E79" s="112">
        <v>0</v>
      </c>
      <c r="F79" s="112">
        <v>0</v>
      </c>
      <c r="G79" s="107"/>
      <c r="I79" s="294"/>
      <c r="K79" s="35"/>
    </row>
    <row r="80" spans="1:11" s="62" customFormat="1" ht="27.6" thickBot="1" x14ac:dyDescent="0.35">
      <c r="A80" s="121"/>
      <c r="B80" s="117" t="s">
        <v>332</v>
      </c>
      <c r="C80" s="119">
        <v>0</v>
      </c>
      <c r="D80" s="118"/>
      <c r="E80" s="119">
        <v>0</v>
      </c>
      <c r="F80" s="112">
        <v>0</v>
      </c>
      <c r="G80" s="120"/>
      <c r="I80" s="294"/>
    </row>
    <row r="81" spans="1:11" s="62" customFormat="1" ht="42.75" customHeight="1" thickBot="1" x14ac:dyDescent="0.35">
      <c r="A81" s="171" t="s">
        <v>345</v>
      </c>
      <c r="B81" s="172" t="s">
        <v>346</v>
      </c>
      <c r="C81" s="230"/>
      <c r="D81" s="173"/>
      <c r="E81" s="174"/>
      <c r="F81" s="263"/>
      <c r="G81" s="175"/>
      <c r="I81" s="294"/>
      <c r="J81" s="35"/>
    </row>
    <row r="82" spans="1:11" s="192" customFormat="1" ht="32.25" customHeight="1" x14ac:dyDescent="0.3">
      <c r="A82" s="193">
        <v>11</v>
      </c>
      <c r="B82" s="194" t="s">
        <v>41</v>
      </c>
      <c r="C82" s="231"/>
      <c r="D82" s="196"/>
      <c r="E82" s="199"/>
      <c r="F82" s="199"/>
      <c r="G82" s="199"/>
      <c r="H82" s="197"/>
      <c r="I82" s="295"/>
      <c r="J82" s="222"/>
    </row>
    <row r="83" spans="1:11" s="62" customFormat="1" ht="27" x14ac:dyDescent="0.3">
      <c r="A83" s="108"/>
      <c r="B83" s="109" t="s">
        <v>270</v>
      </c>
      <c r="C83" s="112">
        <v>0</v>
      </c>
      <c r="D83" s="111">
        <v>55000</v>
      </c>
      <c r="E83" s="112">
        <v>53836</v>
      </c>
      <c r="F83" s="112">
        <v>0</v>
      </c>
      <c r="G83" s="107">
        <f>E83/D83*100</f>
        <v>97.883636363636356</v>
      </c>
      <c r="H83" s="26"/>
      <c r="I83" s="294"/>
    </row>
    <row r="84" spans="1:11" s="62" customFormat="1" ht="40.200000000000003" x14ac:dyDescent="0.3">
      <c r="A84" s="108"/>
      <c r="B84" s="109" t="s">
        <v>347</v>
      </c>
      <c r="C84" s="112">
        <v>0</v>
      </c>
      <c r="D84" s="111">
        <v>55000</v>
      </c>
      <c r="E84" s="112">
        <v>53836</v>
      </c>
      <c r="F84" s="112">
        <v>0</v>
      </c>
      <c r="G84" s="107">
        <f>E84/D84*100</f>
        <v>97.883636363636356</v>
      </c>
      <c r="H84" s="26"/>
      <c r="I84" s="294"/>
    </row>
    <row r="85" spans="1:11" s="62" customFormat="1" ht="40.200000000000003" x14ac:dyDescent="0.3">
      <c r="A85" s="121"/>
      <c r="B85" s="114" t="s">
        <v>349</v>
      </c>
      <c r="C85" s="112">
        <v>0</v>
      </c>
      <c r="D85" s="115"/>
      <c r="E85" s="112">
        <v>53836</v>
      </c>
      <c r="F85" s="112">
        <v>0</v>
      </c>
      <c r="G85" s="107"/>
      <c r="I85" s="294"/>
      <c r="K85" s="35"/>
    </row>
    <row r="86" spans="1:11" s="62" customFormat="1" ht="40.799999999999997" thickBot="1" x14ac:dyDescent="0.35">
      <c r="A86" s="121"/>
      <c r="B86" s="117" t="s">
        <v>348</v>
      </c>
      <c r="C86" s="119">
        <v>0</v>
      </c>
      <c r="D86" s="118"/>
      <c r="E86" s="119">
        <v>55836</v>
      </c>
      <c r="F86" s="112">
        <v>0</v>
      </c>
      <c r="G86" s="120"/>
      <c r="I86" s="294"/>
    </row>
    <row r="87" spans="1:11" ht="40.799999999999997" thickBot="1" x14ac:dyDescent="0.35">
      <c r="A87" s="171" t="s">
        <v>190</v>
      </c>
      <c r="B87" s="172" t="s">
        <v>191</v>
      </c>
      <c r="C87" s="230"/>
      <c r="D87" s="173"/>
      <c r="E87" s="174"/>
      <c r="F87" s="263"/>
      <c r="G87" s="175"/>
    </row>
    <row r="88" spans="1:11" s="192" customFormat="1" ht="15" customHeight="1" x14ac:dyDescent="0.3">
      <c r="A88" s="198">
        <v>50112</v>
      </c>
      <c r="B88" s="194" t="s">
        <v>48</v>
      </c>
      <c r="C88" s="231"/>
      <c r="D88" s="196"/>
      <c r="E88" s="135"/>
      <c r="F88" s="199"/>
      <c r="G88" s="199"/>
      <c r="I88" s="295"/>
      <c r="J88" s="222"/>
    </row>
    <row r="89" spans="1:11" x14ac:dyDescent="0.3">
      <c r="A89" s="116"/>
      <c r="B89" s="110" t="s">
        <v>157</v>
      </c>
      <c r="C89" s="112">
        <f>C90+C97</f>
        <v>1471970.06</v>
      </c>
      <c r="D89" s="112">
        <v>2879781.4</v>
      </c>
      <c r="E89" s="316">
        <f>E90+E97</f>
        <v>1359248.43</v>
      </c>
      <c r="F89" s="112">
        <f t="shared" ref="F89:F98" si="0">E89/C89*100</f>
        <v>92.342124811967977</v>
      </c>
      <c r="G89" s="107">
        <f>E89/D89*100</f>
        <v>47.199708630662037</v>
      </c>
    </row>
    <row r="90" spans="1:11" x14ac:dyDescent="0.3">
      <c r="A90" s="121"/>
      <c r="B90" s="110" t="s">
        <v>192</v>
      </c>
      <c r="C90" s="112">
        <f>C91+C93+C95</f>
        <v>1440181.33</v>
      </c>
      <c r="D90" s="112">
        <v>2830581.4</v>
      </c>
      <c r="E90" s="316">
        <f>E91+E93+E95</f>
        <v>1329859.92</v>
      </c>
      <c r="F90" s="112">
        <f t="shared" si="0"/>
        <v>92.339755577861837</v>
      </c>
      <c r="G90" s="107">
        <f>E90/D90*100</f>
        <v>46.981864573829249</v>
      </c>
    </row>
    <row r="91" spans="1:11" x14ac:dyDescent="0.3">
      <c r="A91" s="121"/>
      <c r="B91" s="114" t="s">
        <v>193</v>
      </c>
      <c r="C91" s="112">
        <v>1205542.98</v>
      </c>
      <c r="D91" s="115"/>
      <c r="E91" s="316">
        <v>1106900.48</v>
      </c>
      <c r="F91" s="112">
        <f t="shared" si="0"/>
        <v>91.81758745756207</v>
      </c>
      <c r="G91" s="107"/>
    </row>
    <row r="92" spans="1:11" x14ac:dyDescent="0.3">
      <c r="A92" s="121"/>
      <c r="B92" s="117" t="s">
        <v>194</v>
      </c>
      <c r="C92" s="119">
        <v>1205542.98</v>
      </c>
      <c r="D92" s="115"/>
      <c r="E92" s="317">
        <v>1106900.48</v>
      </c>
      <c r="F92" s="112">
        <f t="shared" si="0"/>
        <v>91.81758745756207</v>
      </c>
      <c r="G92" s="107"/>
    </row>
    <row r="93" spans="1:11" ht="27" x14ac:dyDescent="0.3">
      <c r="A93" s="124"/>
      <c r="B93" s="114" t="s">
        <v>195</v>
      </c>
      <c r="C93" s="112">
        <v>38116.050000000003</v>
      </c>
      <c r="D93" s="115"/>
      <c r="E93" s="316">
        <v>42455.67</v>
      </c>
      <c r="F93" s="112">
        <f t="shared" si="0"/>
        <v>111.38528257781171</v>
      </c>
      <c r="G93" s="107"/>
      <c r="J93" s="35"/>
    </row>
    <row r="94" spans="1:11" ht="27" x14ac:dyDescent="0.3">
      <c r="A94" s="124"/>
      <c r="B94" s="117" t="s">
        <v>196</v>
      </c>
      <c r="C94" s="119">
        <v>38116.050000000003</v>
      </c>
      <c r="D94" s="115"/>
      <c r="E94" s="317">
        <v>42455.67</v>
      </c>
      <c r="F94" s="112">
        <f t="shared" si="0"/>
        <v>111.38528257781171</v>
      </c>
      <c r="G94" s="107"/>
    </row>
    <row r="95" spans="1:11" ht="27" x14ac:dyDescent="0.3">
      <c r="A95" s="124"/>
      <c r="B95" s="114" t="s">
        <v>197</v>
      </c>
      <c r="C95" s="112">
        <v>196522.3</v>
      </c>
      <c r="D95" s="115"/>
      <c r="E95" s="316">
        <v>180503.77</v>
      </c>
      <c r="F95" s="112">
        <f t="shared" si="0"/>
        <v>91.849001360150979</v>
      </c>
      <c r="G95" s="107"/>
    </row>
    <row r="96" spans="1:11" ht="27" x14ac:dyDescent="0.3">
      <c r="A96" s="124"/>
      <c r="B96" s="117" t="s">
        <v>198</v>
      </c>
      <c r="C96" s="119">
        <v>196522.3</v>
      </c>
      <c r="D96" s="115"/>
      <c r="E96" s="317">
        <v>180503.77</v>
      </c>
      <c r="F96" s="112">
        <f t="shared" si="0"/>
        <v>91.849001360150979</v>
      </c>
      <c r="G96" s="107"/>
    </row>
    <row r="97" spans="1:10" x14ac:dyDescent="0.3">
      <c r="A97" s="124"/>
      <c r="B97" s="114" t="s">
        <v>199</v>
      </c>
      <c r="C97" s="112">
        <f>C101+27792.73</f>
        <v>31788.73</v>
      </c>
      <c r="D97" s="112">
        <v>49200</v>
      </c>
      <c r="E97" s="316">
        <f>E98+E101</f>
        <v>29388.51</v>
      </c>
      <c r="F97" s="112">
        <f t="shared" si="0"/>
        <v>92.449462435271869</v>
      </c>
      <c r="G97" s="107">
        <f>E97/D97*100</f>
        <v>59.732743902439026</v>
      </c>
    </row>
    <row r="98" spans="1:10" ht="27" x14ac:dyDescent="0.3">
      <c r="A98" s="124"/>
      <c r="B98" s="114" t="s">
        <v>200</v>
      </c>
      <c r="C98" s="112">
        <v>27792.73</v>
      </c>
      <c r="D98" s="115"/>
      <c r="E98" s="316">
        <v>25608.51</v>
      </c>
      <c r="F98" s="112">
        <f t="shared" si="0"/>
        <v>92.141038321892083</v>
      </c>
      <c r="G98" s="107"/>
    </row>
    <row r="99" spans="1:10" x14ac:dyDescent="0.3">
      <c r="A99" s="124"/>
      <c r="B99" s="117" t="s">
        <v>159</v>
      </c>
      <c r="C99" s="125">
        <v>0</v>
      </c>
      <c r="D99" s="115"/>
      <c r="E99" s="317">
        <v>0</v>
      </c>
      <c r="F99" s="112">
        <v>0</v>
      </c>
      <c r="G99" s="107"/>
    </row>
    <row r="100" spans="1:10" s="62" customFormat="1" x14ac:dyDescent="0.3">
      <c r="A100" s="124"/>
      <c r="B100" s="117" t="s">
        <v>201</v>
      </c>
      <c r="C100" s="125">
        <v>27792.73</v>
      </c>
      <c r="D100" s="115"/>
      <c r="E100" s="317">
        <v>25608.51</v>
      </c>
      <c r="F100" s="112">
        <f>E100/C100*100</f>
        <v>92.141038321892083</v>
      </c>
      <c r="G100" s="107"/>
      <c r="I100" s="294"/>
    </row>
    <row r="101" spans="1:10" s="62" customFormat="1" x14ac:dyDescent="0.3">
      <c r="A101" s="124"/>
      <c r="B101" s="114" t="s">
        <v>290</v>
      </c>
      <c r="C101" s="112">
        <v>3996</v>
      </c>
      <c r="D101" s="115"/>
      <c r="E101" s="112">
        <v>3780</v>
      </c>
      <c r="F101" s="112">
        <f>E101/C101*100</f>
        <v>94.594594594594597</v>
      </c>
      <c r="G101" s="107"/>
      <c r="I101" s="294"/>
    </row>
    <row r="102" spans="1:10" s="62" customFormat="1" ht="15" thickBot="1" x14ac:dyDescent="0.35">
      <c r="A102" s="124"/>
      <c r="B102" s="117" t="s">
        <v>262</v>
      </c>
      <c r="C102" s="119">
        <v>3996</v>
      </c>
      <c r="D102" s="115"/>
      <c r="E102" s="112">
        <v>3780</v>
      </c>
      <c r="F102" s="112">
        <f>E102/C102*100</f>
        <v>94.594594594594597</v>
      </c>
      <c r="G102" s="107"/>
      <c r="I102" s="294"/>
    </row>
    <row r="103" spans="1:10" ht="41.25" customHeight="1" thickBot="1" x14ac:dyDescent="0.35">
      <c r="A103" s="171" t="s">
        <v>58</v>
      </c>
      <c r="B103" s="172" t="s">
        <v>202</v>
      </c>
      <c r="C103" s="230"/>
      <c r="D103" s="173"/>
      <c r="E103" s="174"/>
      <c r="F103" s="263"/>
      <c r="G103" s="175"/>
      <c r="J103" s="35"/>
    </row>
    <row r="104" spans="1:10" s="192" customFormat="1" x14ac:dyDescent="0.3">
      <c r="A104" s="198">
        <v>31</v>
      </c>
      <c r="B104" s="194" t="s">
        <v>51</v>
      </c>
      <c r="C104" s="231"/>
      <c r="D104" s="196"/>
      <c r="E104" s="199"/>
      <c r="F104" s="199"/>
      <c r="G104" s="199"/>
      <c r="I104" s="295"/>
    </row>
    <row r="105" spans="1:10" x14ac:dyDescent="0.3">
      <c r="A105" s="121"/>
      <c r="B105" s="109" t="s">
        <v>157</v>
      </c>
      <c r="C105" s="112">
        <f>C106+C113+C136+C139</f>
        <v>2546.6</v>
      </c>
      <c r="D105" s="115">
        <v>11000</v>
      </c>
      <c r="E105" s="112">
        <f>E113+E136+E139</f>
        <v>10602.62</v>
      </c>
      <c r="F105" s="199">
        <f>E105/C105*100</f>
        <v>416.34414513468948</v>
      </c>
      <c r="G105" s="107">
        <f>E105/D105*100</f>
        <v>96.38745454545456</v>
      </c>
    </row>
    <row r="106" spans="1:10" x14ac:dyDescent="0.3">
      <c r="A106" s="121"/>
      <c r="B106" s="109" t="s">
        <v>203</v>
      </c>
      <c r="C106" s="112">
        <v>0</v>
      </c>
      <c r="D106" s="115">
        <v>0</v>
      </c>
      <c r="E106" s="112">
        <v>0</v>
      </c>
      <c r="F106" s="199">
        <v>0</v>
      </c>
      <c r="G106" s="107">
        <v>0</v>
      </c>
    </row>
    <row r="107" spans="1:10" x14ac:dyDescent="0.3">
      <c r="A107" s="121"/>
      <c r="B107" s="114" t="s">
        <v>193</v>
      </c>
      <c r="C107" s="112">
        <v>0</v>
      </c>
      <c r="D107" s="115"/>
      <c r="E107" s="112"/>
      <c r="F107" s="199">
        <v>0</v>
      </c>
      <c r="G107" s="107"/>
    </row>
    <row r="108" spans="1:10" x14ac:dyDescent="0.3">
      <c r="A108" s="121"/>
      <c r="B108" s="117" t="s">
        <v>194</v>
      </c>
      <c r="C108" s="119">
        <v>0</v>
      </c>
      <c r="D108" s="115"/>
      <c r="E108" s="119"/>
      <c r="F108" s="199">
        <v>0</v>
      </c>
      <c r="G108" s="107"/>
    </row>
    <row r="109" spans="1:10" ht="27" x14ac:dyDescent="0.3">
      <c r="A109" s="124"/>
      <c r="B109" s="114" t="s">
        <v>195</v>
      </c>
      <c r="C109" s="112">
        <v>0</v>
      </c>
      <c r="D109" s="115"/>
      <c r="E109" s="112"/>
      <c r="F109" s="199">
        <v>0</v>
      </c>
      <c r="G109" s="107"/>
      <c r="I109" s="297"/>
    </row>
    <row r="110" spans="1:10" ht="27" x14ac:dyDescent="0.3">
      <c r="A110" s="124"/>
      <c r="B110" s="117" t="s">
        <v>196</v>
      </c>
      <c r="C110" s="119">
        <v>0</v>
      </c>
      <c r="D110" s="115"/>
      <c r="E110" s="119"/>
      <c r="F110" s="199">
        <v>0</v>
      </c>
      <c r="G110" s="107"/>
    </row>
    <row r="111" spans="1:10" ht="27" x14ac:dyDescent="0.3">
      <c r="A111" s="124"/>
      <c r="B111" s="126" t="s">
        <v>197</v>
      </c>
      <c r="C111" s="128">
        <v>0</v>
      </c>
      <c r="D111" s="127"/>
      <c r="E111" s="128"/>
      <c r="F111" s="199">
        <v>0</v>
      </c>
      <c r="G111" s="107"/>
    </row>
    <row r="112" spans="1:10" ht="27" x14ac:dyDescent="0.3">
      <c r="A112" s="130"/>
      <c r="B112" s="131" t="s">
        <v>198</v>
      </c>
      <c r="C112" s="119">
        <v>0</v>
      </c>
      <c r="D112" s="206"/>
      <c r="E112" s="119"/>
      <c r="F112" s="199">
        <v>0</v>
      </c>
      <c r="G112" s="107"/>
    </row>
    <row r="113" spans="1:9" x14ac:dyDescent="0.3">
      <c r="A113" s="132"/>
      <c r="B113" s="133" t="s">
        <v>274</v>
      </c>
      <c r="C113" s="112">
        <f>C114+C117+C124</f>
        <v>2546.6</v>
      </c>
      <c r="D113" s="206">
        <v>11000</v>
      </c>
      <c r="E113" s="112">
        <f>E114+E117+E124+E131</f>
        <v>10602.62</v>
      </c>
      <c r="F113" s="199">
        <f>E113/C113*100</f>
        <v>416.34414513468948</v>
      </c>
      <c r="G113" s="107">
        <f>E113/D113*100</f>
        <v>96.38745454545456</v>
      </c>
    </row>
    <row r="114" spans="1:9" ht="27" x14ac:dyDescent="0.3">
      <c r="A114" s="121"/>
      <c r="B114" s="134" t="s">
        <v>204</v>
      </c>
      <c r="C114" s="135">
        <v>0</v>
      </c>
      <c r="D114" s="111"/>
      <c r="E114" s="135">
        <v>2580</v>
      </c>
      <c r="F114" s="199">
        <v>0</v>
      </c>
      <c r="G114" s="107"/>
    </row>
    <row r="115" spans="1:9" s="62" customFormat="1" x14ac:dyDescent="0.3">
      <c r="A115" s="121"/>
      <c r="B115" s="180" t="s">
        <v>236</v>
      </c>
      <c r="C115" s="191">
        <v>0</v>
      </c>
      <c r="D115" s="111"/>
      <c r="E115" s="191">
        <v>0</v>
      </c>
      <c r="F115" s="199">
        <v>0</v>
      </c>
      <c r="G115" s="107"/>
      <c r="I115" s="294"/>
    </row>
    <row r="116" spans="1:9" ht="27" x14ac:dyDescent="0.3">
      <c r="A116" s="121"/>
      <c r="B116" s="117" t="s">
        <v>205</v>
      </c>
      <c r="C116" s="119">
        <v>0</v>
      </c>
      <c r="D116" s="118"/>
      <c r="E116" s="119">
        <v>2580</v>
      </c>
      <c r="F116" s="199">
        <v>0</v>
      </c>
      <c r="G116" s="107"/>
    </row>
    <row r="117" spans="1:9" ht="27" x14ac:dyDescent="0.3">
      <c r="A117" s="121"/>
      <c r="B117" s="114" t="s">
        <v>206</v>
      </c>
      <c r="C117" s="112">
        <f>C118+C123</f>
        <v>995.6</v>
      </c>
      <c r="D117" s="115"/>
      <c r="E117" s="112">
        <f>E118+E119+E120+E121+E122+E123</f>
        <v>3284.4700000000003</v>
      </c>
      <c r="F117" s="199">
        <f>E117/C117*100</f>
        <v>329.89855363599838</v>
      </c>
      <c r="G117" s="107"/>
    </row>
    <row r="118" spans="1:9" x14ac:dyDescent="0.3">
      <c r="A118" s="121"/>
      <c r="B118" s="117" t="s">
        <v>163</v>
      </c>
      <c r="C118" s="119">
        <v>437.6</v>
      </c>
      <c r="D118" s="118"/>
      <c r="E118" s="119">
        <f>1722.04-337.25</f>
        <v>1384.79</v>
      </c>
      <c r="F118" s="199">
        <f>E118/C118*100</f>
        <v>316.45109689213893</v>
      </c>
      <c r="G118" s="107"/>
    </row>
    <row r="119" spans="1:9" x14ac:dyDescent="0.3">
      <c r="A119" s="121"/>
      <c r="B119" s="117" t="s">
        <v>207</v>
      </c>
      <c r="C119" s="119">
        <v>0</v>
      </c>
      <c r="D119" s="118"/>
      <c r="E119" s="119">
        <v>0</v>
      </c>
      <c r="F119" s="199">
        <v>0</v>
      </c>
      <c r="G119" s="107"/>
    </row>
    <row r="120" spans="1:9" x14ac:dyDescent="0.3">
      <c r="A120" s="121"/>
      <c r="B120" s="117" t="s">
        <v>208</v>
      </c>
      <c r="C120" s="119">
        <v>0</v>
      </c>
      <c r="D120" s="118"/>
      <c r="E120" s="119">
        <v>0</v>
      </c>
      <c r="F120" s="199">
        <v>0</v>
      </c>
      <c r="G120" s="107"/>
    </row>
    <row r="121" spans="1:9" ht="27" x14ac:dyDescent="0.3">
      <c r="A121" s="121"/>
      <c r="B121" s="117" t="s">
        <v>209</v>
      </c>
      <c r="C121" s="119">
        <v>0</v>
      </c>
      <c r="D121" s="118"/>
      <c r="E121" s="119">
        <v>1164.6400000000001</v>
      </c>
      <c r="F121" s="199">
        <v>0</v>
      </c>
      <c r="G121" s="107"/>
    </row>
    <row r="122" spans="1:9" x14ac:dyDescent="0.3">
      <c r="A122" s="121"/>
      <c r="B122" s="117" t="s">
        <v>210</v>
      </c>
      <c r="C122" s="119">
        <v>0</v>
      </c>
      <c r="D122" s="118"/>
      <c r="E122" s="119">
        <v>735.04</v>
      </c>
      <c r="F122" s="199">
        <v>0</v>
      </c>
      <c r="G122" s="107"/>
    </row>
    <row r="123" spans="1:9" x14ac:dyDescent="0.3">
      <c r="A123" s="121"/>
      <c r="B123" s="117" t="s">
        <v>211</v>
      </c>
      <c r="C123" s="119">
        <v>558</v>
      </c>
      <c r="D123" s="118"/>
      <c r="E123" s="119">
        <v>0</v>
      </c>
      <c r="F123" s="199">
        <v>0</v>
      </c>
      <c r="G123" s="107"/>
    </row>
    <row r="124" spans="1:9" x14ac:dyDescent="0.3">
      <c r="A124" s="121"/>
      <c r="B124" s="114" t="s">
        <v>212</v>
      </c>
      <c r="C124" s="112">
        <v>1551</v>
      </c>
      <c r="D124" s="115"/>
      <c r="E124" s="112">
        <f>E125+E126</f>
        <v>4331.88</v>
      </c>
      <c r="F124" s="199">
        <f>E124/C124*100</f>
        <v>279.29593810444879</v>
      </c>
      <c r="G124" s="107"/>
    </row>
    <row r="125" spans="1:9" ht="27" x14ac:dyDescent="0.3">
      <c r="A125" s="121"/>
      <c r="B125" s="117" t="s">
        <v>213</v>
      </c>
      <c r="C125" s="119">
        <v>0</v>
      </c>
      <c r="D125" s="118"/>
      <c r="E125" s="119">
        <v>450</v>
      </c>
      <c r="F125" s="199">
        <v>0</v>
      </c>
      <c r="G125" s="107"/>
    </row>
    <row r="126" spans="1:9" ht="27" x14ac:dyDescent="0.3">
      <c r="A126" s="121"/>
      <c r="B126" s="117" t="s">
        <v>214</v>
      </c>
      <c r="C126" s="119">
        <v>1551</v>
      </c>
      <c r="D126" s="118"/>
      <c r="E126" s="119">
        <v>3881.88</v>
      </c>
      <c r="F126" s="199">
        <v>0</v>
      </c>
      <c r="G126" s="107"/>
    </row>
    <row r="127" spans="1:9" x14ac:dyDescent="0.3">
      <c r="A127" s="121"/>
      <c r="B127" s="117" t="s">
        <v>172</v>
      </c>
      <c r="C127" s="119">
        <v>0</v>
      </c>
      <c r="D127" s="118"/>
      <c r="E127" s="119">
        <v>0</v>
      </c>
      <c r="F127" s="199">
        <v>0</v>
      </c>
      <c r="G127" s="107"/>
    </row>
    <row r="128" spans="1:9" ht="27" x14ac:dyDescent="0.3">
      <c r="A128" s="121"/>
      <c r="B128" s="117" t="s">
        <v>175</v>
      </c>
      <c r="C128" s="119">
        <v>0</v>
      </c>
      <c r="D128" s="118"/>
      <c r="E128" s="119">
        <v>0</v>
      </c>
      <c r="F128" s="199">
        <v>0</v>
      </c>
      <c r="G128" s="107"/>
    </row>
    <row r="129" spans="1:9" x14ac:dyDescent="0.3">
      <c r="A129" s="121"/>
      <c r="B129" s="117" t="s">
        <v>176</v>
      </c>
      <c r="C129" s="119">
        <v>0</v>
      </c>
      <c r="D129" s="118"/>
      <c r="E129" s="119">
        <v>0</v>
      </c>
      <c r="F129" s="199">
        <v>0</v>
      </c>
      <c r="G129" s="107"/>
    </row>
    <row r="130" spans="1:9" x14ac:dyDescent="0.3">
      <c r="A130" s="121"/>
      <c r="B130" s="117" t="s">
        <v>177</v>
      </c>
      <c r="C130" s="119">
        <v>0</v>
      </c>
      <c r="D130" s="118"/>
      <c r="E130" s="119">
        <v>0</v>
      </c>
      <c r="F130" s="199">
        <v>0</v>
      </c>
      <c r="G130" s="107"/>
    </row>
    <row r="131" spans="1:9" ht="27" x14ac:dyDescent="0.3">
      <c r="A131" s="121"/>
      <c r="B131" s="114" t="s">
        <v>215</v>
      </c>
      <c r="C131" s="112">
        <v>0</v>
      </c>
      <c r="D131" s="115"/>
      <c r="E131" s="112">
        <f>E132+E133+E134+E135</f>
        <v>406.27</v>
      </c>
      <c r="F131" s="199">
        <v>0</v>
      </c>
      <c r="G131" s="107"/>
    </row>
    <row r="132" spans="1:9" s="62" customFormat="1" ht="26.25" customHeight="1" x14ac:dyDescent="0.3">
      <c r="A132" s="121"/>
      <c r="B132" s="117" t="s">
        <v>318</v>
      </c>
      <c r="C132" s="119">
        <v>0</v>
      </c>
      <c r="D132" s="115"/>
      <c r="E132" s="119">
        <v>161.27000000000001</v>
      </c>
      <c r="F132" s="199">
        <v>0</v>
      </c>
      <c r="G132" s="107"/>
      <c r="I132" s="294"/>
    </row>
    <row r="133" spans="1:9" x14ac:dyDescent="0.3">
      <c r="A133" s="121"/>
      <c r="B133" s="117" t="s">
        <v>216</v>
      </c>
      <c r="C133" s="119">
        <v>0</v>
      </c>
      <c r="D133" s="118"/>
      <c r="E133" s="119">
        <v>245</v>
      </c>
      <c r="F133" s="199">
        <v>0</v>
      </c>
      <c r="G133" s="107"/>
    </row>
    <row r="134" spans="1:9" s="62" customFormat="1" x14ac:dyDescent="0.3">
      <c r="A134" s="121"/>
      <c r="B134" s="117" t="s">
        <v>262</v>
      </c>
      <c r="C134" s="119">
        <v>0</v>
      </c>
      <c r="D134" s="118"/>
      <c r="E134" s="119">
        <v>0</v>
      </c>
      <c r="F134" s="199">
        <v>0</v>
      </c>
      <c r="G134" s="107"/>
      <c r="I134" s="294"/>
    </row>
    <row r="135" spans="1:9" ht="27" x14ac:dyDescent="0.3">
      <c r="A135" s="121"/>
      <c r="B135" s="117" t="s">
        <v>217</v>
      </c>
      <c r="C135" s="119">
        <v>0</v>
      </c>
      <c r="D135" s="118"/>
      <c r="E135" s="119">
        <v>0</v>
      </c>
      <c r="F135" s="199">
        <v>0</v>
      </c>
      <c r="G135" s="107"/>
    </row>
    <row r="136" spans="1:9" ht="27" x14ac:dyDescent="0.3">
      <c r="A136" s="121"/>
      <c r="B136" s="114" t="s">
        <v>218</v>
      </c>
      <c r="C136" s="112">
        <v>0</v>
      </c>
      <c r="D136" s="115">
        <v>0</v>
      </c>
      <c r="E136" s="119">
        <v>0</v>
      </c>
      <c r="F136" s="199">
        <v>0</v>
      </c>
      <c r="G136" s="107">
        <v>0</v>
      </c>
    </row>
    <row r="137" spans="1:9" s="62" customFormat="1" ht="27" x14ac:dyDescent="0.3">
      <c r="A137" s="121"/>
      <c r="B137" s="117" t="s">
        <v>184</v>
      </c>
      <c r="C137" s="112">
        <v>0</v>
      </c>
      <c r="D137" s="115"/>
      <c r="E137" s="119">
        <v>0</v>
      </c>
      <c r="F137" s="199">
        <v>0</v>
      </c>
      <c r="G137" s="107"/>
      <c r="I137" s="294"/>
    </row>
    <row r="138" spans="1:9" x14ac:dyDescent="0.3">
      <c r="A138" s="121"/>
      <c r="B138" s="117" t="s">
        <v>219</v>
      </c>
      <c r="C138" s="112">
        <v>0</v>
      </c>
      <c r="D138" s="118"/>
      <c r="E138" s="119">
        <v>0</v>
      </c>
      <c r="F138" s="199">
        <v>0</v>
      </c>
      <c r="G138" s="107"/>
    </row>
    <row r="139" spans="1:9" ht="27" x14ac:dyDescent="0.3">
      <c r="A139" s="121"/>
      <c r="B139" s="114" t="s">
        <v>220</v>
      </c>
      <c r="C139" s="112">
        <v>0</v>
      </c>
      <c r="D139" s="115">
        <v>0</v>
      </c>
      <c r="E139" s="119">
        <v>0</v>
      </c>
      <c r="F139" s="199">
        <v>0</v>
      </c>
      <c r="G139" s="107">
        <v>0</v>
      </c>
    </row>
    <row r="140" spans="1:9" ht="27" x14ac:dyDescent="0.3">
      <c r="A140" s="122"/>
      <c r="B140" s="117" t="s">
        <v>221</v>
      </c>
      <c r="C140" s="112">
        <v>0</v>
      </c>
      <c r="D140" s="115"/>
      <c r="E140" s="119">
        <v>0</v>
      </c>
      <c r="F140" s="199">
        <v>0</v>
      </c>
      <c r="G140" s="107"/>
    </row>
    <row r="141" spans="1:9" s="192" customFormat="1" x14ac:dyDescent="0.3">
      <c r="A141" s="200">
        <v>41</v>
      </c>
      <c r="B141" s="195" t="s">
        <v>53</v>
      </c>
      <c r="C141" s="112"/>
      <c r="D141" s="115"/>
      <c r="E141" s="112"/>
      <c r="F141" s="199"/>
      <c r="G141" s="107"/>
      <c r="I141" s="295"/>
    </row>
    <row r="142" spans="1:9" x14ac:dyDescent="0.3">
      <c r="A142" s="136"/>
      <c r="B142" s="114" t="s">
        <v>157</v>
      </c>
      <c r="C142" s="112">
        <v>0</v>
      </c>
      <c r="D142" s="115">
        <v>0</v>
      </c>
      <c r="E142" s="112">
        <v>4700.3900000000003</v>
      </c>
      <c r="F142" s="199">
        <v>0</v>
      </c>
      <c r="G142" s="107">
        <v>0</v>
      </c>
    </row>
    <row r="143" spans="1:9" x14ac:dyDescent="0.3">
      <c r="A143" s="136"/>
      <c r="B143" s="114" t="s">
        <v>274</v>
      </c>
      <c r="C143" s="112">
        <v>0</v>
      </c>
      <c r="D143" s="115">
        <v>0</v>
      </c>
      <c r="E143" s="112">
        <f>E144+E148</f>
        <v>4700.3899999999994</v>
      </c>
      <c r="F143" s="199">
        <v>0</v>
      </c>
      <c r="G143" s="107">
        <v>0</v>
      </c>
    </row>
    <row r="144" spans="1:9" s="62" customFormat="1" ht="27" x14ac:dyDescent="0.3">
      <c r="A144" s="136"/>
      <c r="B144" s="114" t="s">
        <v>206</v>
      </c>
      <c r="C144" s="112">
        <v>0</v>
      </c>
      <c r="D144" s="115"/>
      <c r="E144" s="112">
        <f>E145+E146+E147</f>
        <v>3449.9799999999996</v>
      </c>
      <c r="F144" s="199"/>
      <c r="G144" s="107"/>
      <c r="I144" s="294"/>
    </row>
    <row r="145" spans="1:10" s="62" customFormat="1" ht="27" x14ac:dyDescent="0.3">
      <c r="A145" s="136"/>
      <c r="B145" s="117" t="s">
        <v>298</v>
      </c>
      <c r="C145" s="119">
        <v>0</v>
      </c>
      <c r="D145" s="115"/>
      <c r="E145" s="119">
        <v>559.79999999999995</v>
      </c>
      <c r="F145" s="199"/>
      <c r="G145" s="107"/>
      <c r="I145" s="294"/>
    </row>
    <row r="146" spans="1:10" s="62" customFormat="1" x14ac:dyDescent="0.3">
      <c r="A146" s="136"/>
      <c r="B146" s="117" t="s">
        <v>165</v>
      </c>
      <c r="C146" s="119">
        <v>0</v>
      </c>
      <c r="D146" s="115"/>
      <c r="E146" s="119">
        <v>2735.98</v>
      </c>
      <c r="F146" s="199"/>
      <c r="G146" s="107"/>
      <c r="I146" s="294"/>
    </row>
    <row r="147" spans="1:10" s="62" customFormat="1" x14ac:dyDescent="0.3">
      <c r="A147" s="136"/>
      <c r="B147" s="117" t="s">
        <v>208</v>
      </c>
      <c r="C147" s="119">
        <v>0</v>
      </c>
      <c r="D147" s="115"/>
      <c r="E147" s="119">
        <v>154.19999999999999</v>
      </c>
      <c r="F147" s="199"/>
      <c r="G147" s="107"/>
      <c r="I147" s="294"/>
    </row>
    <row r="148" spans="1:10" s="62" customFormat="1" x14ac:dyDescent="0.3">
      <c r="A148" s="136"/>
      <c r="B148" s="114" t="s">
        <v>224</v>
      </c>
      <c r="C148" s="112">
        <v>0</v>
      </c>
      <c r="D148" s="115"/>
      <c r="E148" s="112">
        <f>E149+E150</f>
        <v>1250.4100000000001</v>
      </c>
      <c r="F148" s="199"/>
      <c r="G148" s="107"/>
      <c r="I148" s="294"/>
    </row>
    <row r="149" spans="1:10" s="62" customFormat="1" x14ac:dyDescent="0.3">
      <c r="A149" s="136"/>
      <c r="B149" s="117" t="s">
        <v>327</v>
      </c>
      <c r="C149" s="119">
        <v>0</v>
      </c>
      <c r="D149" s="115"/>
      <c r="E149" s="119">
        <v>1226.25</v>
      </c>
      <c r="F149" s="199"/>
      <c r="G149" s="107"/>
      <c r="I149" s="294"/>
    </row>
    <row r="150" spans="1:10" x14ac:dyDescent="0.3">
      <c r="A150" s="137"/>
      <c r="B150" s="117" t="s">
        <v>174</v>
      </c>
      <c r="C150" s="119">
        <v>0</v>
      </c>
      <c r="D150" s="118"/>
      <c r="E150" s="119">
        <v>24.16</v>
      </c>
      <c r="F150" s="199">
        <v>0</v>
      </c>
      <c r="G150" s="107"/>
    </row>
    <row r="151" spans="1:10" ht="27" x14ac:dyDescent="0.3">
      <c r="A151" s="136"/>
      <c r="B151" s="114" t="s">
        <v>222</v>
      </c>
      <c r="C151" s="112">
        <v>0</v>
      </c>
      <c r="D151" s="115">
        <v>0</v>
      </c>
      <c r="E151" s="112">
        <v>0</v>
      </c>
      <c r="F151" s="199">
        <v>0</v>
      </c>
      <c r="G151" s="107">
        <v>0</v>
      </c>
    </row>
    <row r="152" spans="1:10" ht="27" x14ac:dyDescent="0.3">
      <c r="A152" s="136"/>
      <c r="B152" s="117" t="s">
        <v>259</v>
      </c>
      <c r="C152" s="119">
        <v>0</v>
      </c>
      <c r="D152" s="118"/>
      <c r="E152" s="119">
        <v>0</v>
      </c>
      <c r="F152" s="323">
        <v>0</v>
      </c>
      <c r="G152" s="107"/>
    </row>
    <row r="153" spans="1:10" s="192" customFormat="1" x14ac:dyDescent="0.3">
      <c r="A153" s="200">
        <v>50112</v>
      </c>
      <c r="B153" s="195" t="s">
        <v>49</v>
      </c>
      <c r="C153" s="112"/>
      <c r="D153" s="115"/>
      <c r="E153" s="112"/>
      <c r="F153" s="199"/>
      <c r="G153" s="107"/>
      <c r="I153" s="295"/>
    </row>
    <row r="154" spans="1:10" x14ac:dyDescent="0.3">
      <c r="A154" s="124"/>
      <c r="B154" s="138" t="s">
        <v>157</v>
      </c>
      <c r="C154" s="112">
        <f>C155+C177+C181</f>
        <v>95639.11</v>
      </c>
      <c r="D154" s="334">
        <f>D155+D173+D177+D181</f>
        <v>229124</v>
      </c>
      <c r="E154" s="112">
        <f>E155+E173+E177+E181</f>
        <v>87272.319999999992</v>
      </c>
      <c r="F154" s="199">
        <f>E154/C154*100</f>
        <v>91.251706545575331</v>
      </c>
      <c r="G154" s="107">
        <f>E154/D154*100</f>
        <v>38.089558492344757</v>
      </c>
    </row>
    <row r="155" spans="1:10" x14ac:dyDescent="0.3">
      <c r="A155" s="121"/>
      <c r="B155" s="139" t="s">
        <v>199</v>
      </c>
      <c r="C155" s="112">
        <f>C158+C167</f>
        <v>91769.81</v>
      </c>
      <c r="D155" s="115">
        <v>190824</v>
      </c>
      <c r="E155" s="112">
        <f>E158+E162+E167+E156</f>
        <v>84081.159999999989</v>
      </c>
      <c r="F155" s="199">
        <f>E155/C155*100</f>
        <v>91.62180895874144</v>
      </c>
      <c r="G155" s="107">
        <f>E155/D155*100</f>
        <v>44.062151511340289</v>
      </c>
      <c r="J155" s="35"/>
    </row>
    <row r="156" spans="1:10" s="62" customFormat="1" ht="27" x14ac:dyDescent="0.3">
      <c r="A156" s="121"/>
      <c r="B156" s="139" t="s">
        <v>265</v>
      </c>
      <c r="C156" s="112">
        <v>0</v>
      </c>
      <c r="D156" s="115"/>
      <c r="E156" s="112">
        <v>23</v>
      </c>
      <c r="F156" s="199"/>
      <c r="G156" s="107"/>
      <c r="I156" s="297"/>
      <c r="J156" s="35"/>
    </row>
    <row r="157" spans="1:10" s="285" customFormat="1" x14ac:dyDescent="0.3">
      <c r="A157" s="121"/>
      <c r="B157" s="324" t="s">
        <v>159</v>
      </c>
      <c r="C157" s="119">
        <v>0</v>
      </c>
      <c r="D157" s="118"/>
      <c r="E157" s="119">
        <v>23</v>
      </c>
      <c r="F157" s="323"/>
      <c r="G157" s="120"/>
      <c r="I157" s="294"/>
      <c r="J157" s="325"/>
    </row>
    <row r="158" spans="1:10" ht="27" x14ac:dyDescent="0.3">
      <c r="A158" s="121"/>
      <c r="B158" s="139" t="s">
        <v>223</v>
      </c>
      <c r="C158" s="112">
        <f>C166+C159</f>
        <v>89937.37</v>
      </c>
      <c r="D158" s="115"/>
      <c r="E158" s="112">
        <f>E159+E160+E161</f>
        <v>11845.739999999998</v>
      </c>
      <c r="F158" s="199">
        <f>E158/C158*100</f>
        <v>13.171098954750398</v>
      </c>
      <c r="G158" s="107"/>
    </row>
    <row r="159" spans="1:10" x14ac:dyDescent="0.3">
      <c r="A159" s="140"/>
      <c r="B159" s="162" t="s">
        <v>163</v>
      </c>
      <c r="C159" s="119">
        <f>2240.21+21.26</f>
        <v>2261.4700000000003</v>
      </c>
      <c r="D159" s="115"/>
      <c r="E159" s="119">
        <f>4814.16-65.43+42.37-2568</f>
        <v>2223.0999999999995</v>
      </c>
      <c r="F159" s="199">
        <f>E159/C159*100</f>
        <v>98.303315984735562</v>
      </c>
      <c r="G159" s="107"/>
      <c r="J159" s="35"/>
    </row>
    <row r="160" spans="1:10" s="62" customFormat="1" x14ac:dyDescent="0.3">
      <c r="A160" s="140"/>
      <c r="B160" s="162" t="s">
        <v>165</v>
      </c>
      <c r="C160" s="119">
        <v>0</v>
      </c>
      <c r="D160" s="115"/>
      <c r="E160" s="119">
        <v>9622.64</v>
      </c>
      <c r="F160" s="199">
        <v>0</v>
      </c>
      <c r="G160" s="107"/>
      <c r="I160" s="297"/>
      <c r="J160" s="35"/>
    </row>
    <row r="161" spans="1:9" s="62" customFormat="1" x14ac:dyDescent="0.3">
      <c r="A161" s="140"/>
      <c r="B161" s="162" t="s">
        <v>238</v>
      </c>
      <c r="C161" s="119">
        <v>0</v>
      </c>
      <c r="D161" s="115"/>
      <c r="E161" s="119">
        <v>0</v>
      </c>
      <c r="F161" s="199">
        <v>0</v>
      </c>
      <c r="G161" s="107"/>
      <c r="I161" s="294"/>
    </row>
    <row r="162" spans="1:9" x14ac:dyDescent="0.3">
      <c r="A162" s="121"/>
      <c r="B162" s="163" t="s">
        <v>224</v>
      </c>
      <c r="C162" s="112">
        <v>0</v>
      </c>
      <c r="D162" s="115"/>
      <c r="E162" s="112">
        <f>E165+E166</f>
        <v>69068.659999999989</v>
      </c>
      <c r="F162" s="199">
        <v>0</v>
      </c>
      <c r="G162" s="107"/>
    </row>
    <row r="163" spans="1:9" ht="27" x14ac:dyDescent="0.3">
      <c r="A163" s="121"/>
      <c r="B163" s="162" t="s">
        <v>169</v>
      </c>
      <c r="C163" s="119">
        <v>0</v>
      </c>
      <c r="D163" s="115"/>
      <c r="E163" s="119">
        <v>0</v>
      </c>
      <c r="F163" s="199">
        <v>0</v>
      </c>
      <c r="G163" s="107"/>
    </row>
    <row r="164" spans="1:9" x14ac:dyDescent="0.3">
      <c r="A164" s="116"/>
      <c r="B164" s="162" t="s">
        <v>174</v>
      </c>
      <c r="C164" s="119">
        <v>0</v>
      </c>
      <c r="D164" s="115"/>
      <c r="E164" s="119">
        <v>0</v>
      </c>
      <c r="F164" s="199">
        <v>0</v>
      </c>
      <c r="G164" s="107"/>
    </row>
    <row r="165" spans="1:9" ht="27" x14ac:dyDescent="0.3">
      <c r="A165" s="116"/>
      <c r="B165" s="162" t="s">
        <v>225</v>
      </c>
      <c r="C165" s="119">
        <v>0</v>
      </c>
      <c r="D165" s="115"/>
      <c r="E165" s="119">
        <v>1265.43</v>
      </c>
      <c r="F165" s="199">
        <v>0</v>
      </c>
      <c r="G165" s="107"/>
    </row>
    <row r="166" spans="1:9" x14ac:dyDescent="0.3">
      <c r="A166" s="116"/>
      <c r="B166" s="162" t="s">
        <v>226</v>
      </c>
      <c r="C166" s="119">
        <v>87675.9</v>
      </c>
      <c r="D166" s="115"/>
      <c r="E166" s="119">
        <v>67803.23</v>
      </c>
      <c r="F166" s="199">
        <f>E166/C166*100</f>
        <v>77.33394239466034</v>
      </c>
      <c r="G166" s="107"/>
    </row>
    <row r="167" spans="1:9" ht="27" x14ac:dyDescent="0.3">
      <c r="A167" s="116"/>
      <c r="B167" s="163" t="s">
        <v>227</v>
      </c>
      <c r="C167" s="112">
        <f>C168+C169+C171+C172+C170</f>
        <v>1832.44</v>
      </c>
      <c r="D167" s="115"/>
      <c r="E167" s="112">
        <f>E168+E169</f>
        <v>3143.76</v>
      </c>
      <c r="F167" s="199">
        <f>E167/C167*100</f>
        <v>171.56141538058546</v>
      </c>
      <c r="G167" s="107"/>
    </row>
    <row r="168" spans="1:9" s="62" customFormat="1" ht="27" x14ac:dyDescent="0.3">
      <c r="A168" s="116"/>
      <c r="B168" s="162" t="s">
        <v>297</v>
      </c>
      <c r="C168" s="119">
        <v>885.37</v>
      </c>
      <c r="D168" s="115"/>
      <c r="E168" s="119">
        <v>1569.17</v>
      </c>
      <c r="F168" s="199">
        <f>E168/C168*100</f>
        <v>177.23324711702452</v>
      </c>
      <c r="G168" s="107"/>
      <c r="I168" s="294"/>
    </row>
    <row r="169" spans="1:9" x14ac:dyDescent="0.3">
      <c r="A169" s="116"/>
      <c r="B169" s="162" t="s">
        <v>228</v>
      </c>
      <c r="C169" s="119">
        <v>668.4</v>
      </c>
      <c r="D169" s="115"/>
      <c r="E169" s="119">
        <v>1574.59</v>
      </c>
      <c r="F169" s="199">
        <f>E169/C169*100</f>
        <v>235.57600239377615</v>
      </c>
      <c r="G169" s="107"/>
    </row>
    <row r="170" spans="1:9" x14ac:dyDescent="0.3">
      <c r="A170" s="116"/>
      <c r="B170" s="162" t="s">
        <v>262</v>
      </c>
      <c r="C170" s="119">
        <v>278.67</v>
      </c>
      <c r="D170" s="115"/>
      <c r="E170" s="119">
        <v>0</v>
      </c>
      <c r="F170" s="199">
        <f>E170/C170*100</f>
        <v>0</v>
      </c>
      <c r="G170" s="107"/>
    </row>
    <row r="171" spans="1:9" s="62" customFormat="1" ht="27" x14ac:dyDescent="0.3">
      <c r="A171" s="116"/>
      <c r="B171" s="162" t="s">
        <v>299</v>
      </c>
      <c r="C171" s="119">
        <v>0</v>
      </c>
      <c r="D171" s="115"/>
      <c r="E171" s="119">
        <v>0</v>
      </c>
      <c r="F171" s="199">
        <v>0</v>
      </c>
      <c r="G171" s="107"/>
      <c r="I171" s="294"/>
    </row>
    <row r="172" spans="1:9" ht="27" x14ac:dyDescent="0.3">
      <c r="A172" s="116"/>
      <c r="B172" s="162" t="s">
        <v>229</v>
      </c>
      <c r="C172" s="119">
        <v>0</v>
      </c>
      <c r="D172" s="115"/>
      <c r="E172" s="119">
        <v>0</v>
      </c>
      <c r="F172" s="199">
        <v>0</v>
      </c>
      <c r="G172" s="107"/>
    </row>
    <row r="173" spans="1:9" x14ac:dyDescent="0.3">
      <c r="A173" s="123"/>
      <c r="B173" s="164" t="s">
        <v>183</v>
      </c>
      <c r="C173" s="112">
        <v>0</v>
      </c>
      <c r="D173" s="115">
        <v>0</v>
      </c>
      <c r="E173" s="112">
        <v>0</v>
      </c>
      <c r="F173" s="199">
        <v>0</v>
      </c>
      <c r="G173" s="107">
        <v>0</v>
      </c>
    </row>
    <row r="174" spans="1:9" ht="18" customHeight="1" x14ac:dyDescent="0.3">
      <c r="A174" s="121"/>
      <c r="B174" s="165" t="s">
        <v>258</v>
      </c>
      <c r="C174" s="119">
        <v>0</v>
      </c>
      <c r="D174" s="115"/>
      <c r="E174" s="119">
        <v>0</v>
      </c>
      <c r="F174" s="199">
        <v>0</v>
      </c>
      <c r="G174" s="107"/>
    </row>
    <row r="175" spans="1:9" ht="27" x14ac:dyDescent="0.3">
      <c r="A175" s="121"/>
      <c r="B175" s="165" t="s">
        <v>184</v>
      </c>
      <c r="C175" s="119">
        <v>0</v>
      </c>
      <c r="D175" s="118"/>
      <c r="E175" s="119">
        <v>0</v>
      </c>
      <c r="F175" s="199">
        <v>0</v>
      </c>
      <c r="G175" s="120"/>
    </row>
    <row r="176" spans="1:9" x14ac:dyDescent="0.3">
      <c r="A176" s="121"/>
      <c r="B176" s="165" t="s">
        <v>185</v>
      </c>
      <c r="C176" s="119">
        <v>0</v>
      </c>
      <c r="D176" s="118"/>
      <c r="E176" s="119">
        <v>0</v>
      </c>
      <c r="F176" s="199">
        <v>0</v>
      </c>
      <c r="G176" s="120"/>
    </row>
    <row r="177" spans="1:9" ht="27" x14ac:dyDescent="0.3">
      <c r="A177" s="116"/>
      <c r="B177" s="163" t="s">
        <v>230</v>
      </c>
      <c r="C177" s="112">
        <v>2100.8000000000002</v>
      </c>
      <c r="D177" s="115">
        <v>36500</v>
      </c>
      <c r="E177" s="112">
        <v>3191.16</v>
      </c>
      <c r="F177" s="199">
        <f>E177/C177*100</f>
        <v>151.90213252094438</v>
      </c>
      <c r="G177" s="107">
        <f>E177/D177*100</f>
        <v>8.7429041095890412</v>
      </c>
    </row>
    <row r="178" spans="1:9" ht="27" x14ac:dyDescent="0.3">
      <c r="A178" s="121"/>
      <c r="B178" s="163" t="s">
        <v>231</v>
      </c>
      <c r="C178" s="112">
        <v>2100.8000000000002</v>
      </c>
      <c r="D178" s="115"/>
      <c r="E178" s="112">
        <f>E179+E180</f>
        <v>3191.16</v>
      </c>
      <c r="F178" s="199">
        <f>E178/C178*100</f>
        <v>151.90213252094438</v>
      </c>
      <c r="G178" s="107"/>
    </row>
    <row r="179" spans="1:9" ht="27" x14ac:dyDescent="0.3">
      <c r="A179" s="121"/>
      <c r="B179" s="162" t="s">
        <v>232</v>
      </c>
      <c r="C179" s="119">
        <v>2100.8000000000002</v>
      </c>
      <c r="D179" s="115"/>
      <c r="E179" s="119">
        <v>1525.1</v>
      </c>
      <c r="F179" s="199">
        <f>E179/C179*100</f>
        <v>72.59615384615384</v>
      </c>
      <c r="G179" s="107"/>
    </row>
    <row r="180" spans="1:9" ht="27" x14ac:dyDescent="0.3">
      <c r="A180" s="121"/>
      <c r="B180" s="162" t="s">
        <v>233</v>
      </c>
      <c r="C180" s="112">
        <v>0</v>
      </c>
      <c r="D180" s="115"/>
      <c r="E180" s="119">
        <v>1666.06</v>
      </c>
      <c r="F180" s="199">
        <v>0</v>
      </c>
      <c r="G180" s="107"/>
    </row>
    <row r="181" spans="1:9" s="62" customFormat="1" ht="25.8" customHeight="1" x14ac:dyDescent="0.3">
      <c r="A181" s="157"/>
      <c r="B181" s="133" t="s">
        <v>304</v>
      </c>
      <c r="C181" s="128">
        <v>1768.5</v>
      </c>
      <c r="D181" s="127">
        <v>1800</v>
      </c>
      <c r="E181" s="128">
        <v>0</v>
      </c>
      <c r="F181" s="199">
        <f>E181/C181*100</f>
        <v>0</v>
      </c>
      <c r="G181" s="107">
        <v>0</v>
      </c>
      <c r="I181" s="294"/>
    </row>
    <row r="182" spans="1:9" s="62" customFormat="1" x14ac:dyDescent="0.3">
      <c r="A182" s="121"/>
      <c r="B182" s="133" t="s">
        <v>305</v>
      </c>
      <c r="C182" s="112">
        <v>1768.5</v>
      </c>
      <c r="D182" s="112"/>
      <c r="E182" s="112">
        <v>0</v>
      </c>
      <c r="F182" s="199">
        <f>E182/C182*100</f>
        <v>0</v>
      </c>
      <c r="G182" s="107"/>
      <c r="I182" s="294"/>
    </row>
    <row r="183" spans="1:9" s="62" customFormat="1" ht="27" x14ac:dyDescent="0.3">
      <c r="A183" s="121"/>
      <c r="B183" s="159" t="s">
        <v>306</v>
      </c>
      <c r="C183" s="119">
        <v>1768.5</v>
      </c>
      <c r="D183" s="112"/>
      <c r="E183" s="119">
        <v>0</v>
      </c>
      <c r="F183" s="199">
        <f>E183/C183*100</f>
        <v>0</v>
      </c>
      <c r="G183" s="107"/>
      <c r="I183" s="294"/>
    </row>
    <row r="184" spans="1:9" s="192" customFormat="1" x14ac:dyDescent="0.3">
      <c r="A184" s="201">
        <v>6103</v>
      </c>
      <c r="B184" s="109" t="s">
        <v>56</v>
      </c>
      <c r="C184" s="135"/>
      <c r="D184" s="111"/>
      <c r="E184" s="135"/>
      <c r="F184" s="199">
        <v>0</v>
      </c>
      <c r="G184" s="107"/>
      <c r="I184" s="295"/>
    </row>
    <row r="185" spans="1:9" x14ac:dyDescent="0.3">
      <c r="A185" s="136"/>
      <c r="B185" s="114" t="s">
        <v>234</v>
      </c>
      <c r="C185" s="112">
        <v>24.53</v>
      </c>
      <c r="D185" s="115">
        <v>6700</v>
      </c>
      <c r="E185" s="112">
        <v>5029.55</v>
      </c>
      <c r="F185" s="199">
        <f>E185/C185*100</f>
        <v>20503.668976763147</v>
      </c>
      <c r="G185" s="107">
        <f>E185/D185*100</f>
        <v>75.067910447761193</v>
      </c>
    </row>
    <row r="186" spans="1:9" x14ac:dyDescent="0.3">
      <c r="A186" s="136"/>
      <c r="B186" s="114" t="s">
        <v>199</v>
      </c>
      <c r="C186" s="112">
        <v>24.53</v>
      </c>
      <c r="D186" s="115">
        <v>6700</v>
      </c>
      <c r="E186" s="112">
        <f>E189+E194</f>
        <v>5029.55</v>
      </c>
      <c r="F186" s="199">
        <f>E186/C186*100</f>
        <v>20503.668976763147</v>
      </c>
      <c r="G186" s="107">
        <f>E186/D186*100</f>
        <v>75.067910447761193</v>
      </c>
    </row>
    <row r="187" spans="1:9" ht="27" x14ac:dyDescent="0.3">
      <c r="A187" s="116"/>
      <c r="B187" s="114" t="s">
        <v>235</v>
      </c>
      <c r="C187" s="112">
        <v>0</v>
      </c>
      <c r="D187" s="115"/>
      <c r="E187" s="112">
        <v>0</v>
      </c>
      <c r="F187" s="199">
        <v>0</v>
      </c>
      <c r="G187" s="107"/>
    </row>
    <row r="188" spans="1:9" x14ac:dyDescent="0.3">
      <c r="A188" s="116"/>
      <c r="B188" s="117" t="s">
        <v>236</v>
      </c>
      <c r="C188" s="119">
        <v>0</v>
      </c>
      <c r="D188" s="115"/>
      <c r="E188" s="119">
        <v>0</v>
      </c>
      <c r="F188" s="199">
        <v>0</v>
      </c>
      <c r="G188" s="107"/>
    </row>
    <row r="189" spans="1:9" ht="27" x14ac:dyDescent="0.3">
      <c r="A189" s="116"/>
      <c r="B189" s="114" t="s">
        <v>223</v>
      </c>
      <c r="C189" s="112">
        <v>24.53</v>
      </c>
      <c r="D189" s="115"/>
      <c r="E189" s="112">
        <f>E190+E191</f>
        <v>4579.55</v>
      </c>
      <c r="F189" s="199">
        <f>E189/C189*100</f>
        <v>18669.180595189566</v>
      </c>
      <c r="G189" s="107"/>
      <c r="I189" s="297"/>
    </row>
    <row r="190" spans="1:9" x14ac:dyDescent="0.3">
      <c r="A190" s="140"/>
      <c r="B190" s="117" t="s">
        <v>237</v>
      </c>
      <c r="C190" s="119">
        <v>24.53</v>
      </c>
      <c r="D190" s="115"/>
      <c r="E190" s="119">
        <v>36.159999999999997</v>
      </c>
      <c r="F190" s="199">
        <v>0</v>
      </c>
      <c r="G190" s="107"/>
    </row>
    <row r="191" spans="1:9" s="62" customFormat="1" x14ac:dyDescent="0.3">
      <c r="A191" s="315"/>
      <c r="B191" s="223" t="s">
        <v>336</v>
      </c>
      <c r="C191" s="141">
        <v>0</v>
      </c>
      <c r="D191" s="127"/>
      <c r="E191" s="141">
        <v>4543.3900000000003</v>
      </c>
      <c r="F191" s="199">
        <v>0</v>
      </c>
      <c r="G191" s="146"/>
      <c r="I191" s="294"/>
    </row>
    <row r="192" spans="1:9" x14ac:dyDescent="0.3">
      <c r="A192" s="177"/>
      <c r="B192" s="223" t="s">
        <v>238</v>
      </c>
      <c r="C192" s="119">
        <v>0</v>
      </c>
      <c r="D192" s="127"/>
      <c r="E192" s="141">
        <v>0</v>
      </c>
      <c r="F192" s="199">
        <v>0</v>
      </c>
      <c r="G192" s="146"/>
    </row>
    <row r="193" spans="1:9" s="62" customFormat="1" ht="27" x14ac:dyDescent="0.3">
      <c r="A193" s="116"/>
      <c r="B193" s="131" t="s">
        <v>314</v>
      </c>
      <c r="C193" s="119">
        <v>0</v>
      </c>
      <c r="D193" s="112"/>
      <c r="E193" s="119">
        <v>0</v>
      </c>
      <c r="F193" s="199">
        <v>0</v>
      </c>
      <c r="G193" s="107"/>
      <c r="I193" s="294"/>
    </row>
    <row r="194" spans="1:9" x14ac:dyDescent="0.3">
      <c r="A194" s="116"/>
      <c r="B194" s="143" t="s">
        <v>224</v>
      </c>
      <c r="C194" s="112">
        <v>0</v>
      </c>
      <c r="D194" s="112"/>
      <c r="E194" s="112">
        <v>450</v>
      </c>
      <c r="F194" s="199">
        <v>0</v>
      </c>
      <c r="G194" s="107"/>
    </row>
    <row r="195" spans="1:9" ht="27" x14ac:dyDescent="0.3">
      <c r="A195" s="136"/>
      <c r="B195" s="131" t="s">
        <v>239</v>
      </c>
      <c r="C195" s="119">
        <v>0</v>
      </c>
      <c r="D195" s="112"/>
      <c r="E195" s="119">
        <v>450</v>
      </c>
      <c r="F195" s="199">
        <v>0</v>
      </c>
      <c r="G195" s="107"/>
    </row>
    <row r="196" spans="1:9" s="62" customFormat="1" x14ac:dyDescent="0.3">
      <c r="A196" s="136"/>
      <c r="B196" s="131" t="s">
        <v>313</v>
      </c>
      <c r="C196" s="119">
        <v>0</v>
      </c>
      <c r="D196" s="112"/>
      <c r="E196" s="119">
        <v>0</v>
      </c>
      <c r="F196" s="199">
        <v>0</v>
      </c>
      <c r="G196" s="107"/>
      <c r="I196" s="294"/>
    </row>
    <row r="197" spans="1:9" s="62" customFormat="1" ht="27" x14ac:dyDescent="0.3">
      <c r="A197" s="298">
        <v>9253</v>
      </c>
      <c r="B197" s="299" t="s">
        <v>338</v>
      </c>
      <c r="C197" s="300"/>
      <c r="D197" s="301"/>
      <c r="E197" s="302"/>
      <c r="F197" s="303"/>
      <c r="G197" s="304"/>
      <c r="I197" s="294"/>
    </row>
    <row r="198" spans="1:9" s="62" customFormat="1" x14ac:dyDescent="0.3">
      <c r="A198" s="116"/>
      <c r="B198" s="110" t="s">
        <v>157</v>
      </c>
      <c r="C198" s="112">
        <v>11146.94</v>
      </c>
      <c r="D198" s="115">
        <v>0</v>
      </c>
      <c r="E198" s="119">
        <v>0</v>
      </c>
      <c r="F198" s="112">
        <v>0</v>
      </c>
      <c r="G198" s="107">
        <v>0</v>
      </c>
      <c r="I198" s="294"/>
    </row>
    <row r="199" spans="1:9" s="62" customFormat="1" x14ac:dyDescent="0.3">
      <c r="A199" s="121"/>
      <c r="B199" s="110" t="s">
        <v>192</v>
      </c>
      <c r="C199" s="112">
        <v>10537.74</v>
      </c>
      <c r="D199" s="115">
        <v>0</v>
      </c>
      <c r="E199" s="119">
        <v>0</v>
      </c>
      <c r="F199" s="112">
        <v>0</v>
      </c>
      <c r="G199" s="107">
        <v>0</v>
      </c>
      <c r="I199" s="297"/>
    </row>
    <row r="200" spans="1:9" s="62" customFormat="1" x14ac:dyDescent="0.3">
      <c r="A200" s="121"/>
      <c r="B200" s="114" t="s">
        <v>193</v>
      </c>
      <c r="C200" s="112">
        <v>10537.4</v>
      </c>
      <c r="D200" s="115"/>
      <c r="E200" s="119">
        <v>0</v>
      </c>
      <c r="F200" s="112">
        <v>0</v>
      </c>
      <c r="G200" s="107"/>
      <c r="I200" s="294"/>
    </row>
    <row r="201" spans="1:9" s="62" customFormat="1" x14ac:dyDescent="0.3">
      <c r="A201" s="121"/>
      <c r="B201" s="117" t="s">
        <v>194</v>
      </c>
      <c r="C201" s="119">
        <v>10537.4</v>
      </c>
      <c r="D201" s="115"/>
      <c r="E201" s="119">
        <v>0</v>
      </c>
      <c r="F201" s="112">
        <v>0</v>
      </c>
      <c r="G201" s="107"/>
      <c r="I201" s="294"/>
    </row>
    <row r="202" spans="1:9" s="62" customFormat="1" ht="27" x14ac:dyDescent="0.3">
      <c r="A202" s="124"/>
      <c r="B202" s="114" t="s">
        <v>195</v>
      </c>
      <c r="C202" s="112">
        <v>0</v>
      </c>
      <c r="D202" s="115"/>
      <c r="E202" s="119">
        <v>0</v>
      </c>
      <c r="F202" s="112">
        <v>0</v>
      </c>
      <c r="G202" s="107"/>
      <c r="I202" s="294"/>
    </row>
    <row r="203" spans="1:9" s="62" customFormat="1" ht="27" x14ac:dyDescent="0.3">
      <c r="A203" s="124"/>
      <c r="B203" s="117" t="s">
        <v>196</v>
      </c>
      <c r="C203" s="119">
        <v>0</v>
      </c>
      <c r="D203" s="115"/>
      <c r="E203" s="119">
        <v>0</v>
      </c>
      <c r="F203" s="112">
        <v>0</v>
      </c>
      <c r="G203" s="107"/>
      <c r="I203" s="294"/>
    </row>
    <row r="204" spans="1:9" s="62" customFormat="1" ht="27" x14ac:dyDescent="0.3">
      <c r="A204" s="124"/>
      <c r="B204" s="114" t="s">
        <v>197</v>
      </c>
      <c r="C204" s="112">
        <v>0</v>
      </c>
      <c r="D204" s="115"/>
      <c r="E204" s="119">
        <v>0</v>
      </c>
      <c r="F204" s="112">
        <v>0</v>
      </c>
      <c r="G204" s="107"/>
      <c r="I204" s="294"/>
    </row>
    <row r="205" spans="1:9" s="62" customFormat="1" ht="27" x14ac:dyDescent="0.3">
      <c r="A205" s="124"/>
      <c r="B205" s="117" t="s">
        <v>198</v>
      </c>
      <c r="C205" s="119">
        <v>0</v>
      </c>
      <c r="D205" s="115"/>
      <c r="E205" s="119">
        <v>0</v>
      </c>
      <c r="F205" s="112">
        <v>0</v>
      </c>
      <c r="G205" s="107"/>
      <c r="I205" s="294"/>
    </row>
    <row r="206" spans="1:9" s="62" customFormat="1" x14ac:dyDescent="0.3">
      <c r="A206" s="124"/>
      <c r="B206" s="114" t="s">
        <v>199</v>
      </c>
      <c r="C206" s="112">
        <v>609.20000000000005</v>
      </c>
      <c r="D206" s="115">
        <v>0</v>
      </c>
      <c r="E206" s="119">
        <v>0</v>
      </c>
      <c r="F206" s="112">
        <v>0</v>
      </c>
      <c r="G206" s="107">
        <v>0</v>
      </c>
      <c r="I206" s="297"/>
    </row>
    <row r="207" spans="1:9" s="62" customFormat="1" ht="27" x14ac:dyDescent="0.3">
      <c r="A207" s="124"/>
      <c r="B207" s="114" t="s">
        <v>200</v>
      </c>
      <c r="C207" s="112">
        <v>609.20000000000005</v>
      </c>
      <c r="D207" s="115"/>
      <c r="E207" s="119">
        <v>0</v>
      </c>
      <c r="F207" s="112">
        <v>0</v>
      </c>
      <c r="G207" s="107"/>
      <c r="I207" s="294"/>
    </row>
    <row r="208" spans="1:9" s="62" customFormat="1" x14ac:dyDescent="0.3">
      <c r="A208" s="124"/>
      <c r="B208" s="117" t="s">
        <v>159</v>
      </c>
      <c r="C208" s="119">
        <v>0</v>
      </c>
      <c r="D208" s="115"/>
      <c r="E208" s="119">
        <v>0</v>
      </c>
      <c r="F208" s="112">
        <v>0</v>
      </c>
      <c r="G208" s="107"/>
      <c r="I208" s="294"/>
    </row>
    <row r="209" spans="1:9" s="62" customFormat="1" x14ac:dyDescent="0.3">
      <c r="A209" s="124"/>
      <c r="B209" s="117" t="s">
        <v>201</v>
      </c>
      <c r="C209" s="119">
        <v>609.20000000000005</v>
      </c>
      <c r="D209" s="115"/>
      <c r="E209" s="119">
        <v>0</v>
      </c>
      <c r="F209" s="112">
        <v>0</v>
      </c>
      <c r="G209" s="107"/>
      <c r="I209" s="294"/>
    </row>
    <row r="210" spans="1:9" s="62" customFormat="1" x14ac:dyDescent="0.3">
      <c r="A210" s="298">
        <v>9252</v>
      </c>
      <c r="B210" s="299" t="s">
        <v>337</v>
      </c>
      <c r="C210" s="300"/>
      <c r="D210" s="301"/>
      <c r="E210" s="302"/>
      <c r="F210" s="303"/>
      <c r="G210" s="304"/>
      <c r="I210" s="294"/>
    </row>
    <row r="211" spans="1:9" s="62" customFormat="1" x14ac:dyDescent="0.3">
      <c r="A211" s="136"/>
      <c r="B211" s="133" t="s">
        <v>157</v>
      </c>
      <c r="C211" s="144">
        <v>0</v>
      </c>
      <c r="D211" s="112">
        <v>0</v>
      </c>
      <c r="E211" s="144">
        <f>65.43+2568</f>
        <v>2633.43</v>
      </c>
      <c r="F211" s="144">
        <v>0</v>
      </c>
      <c r="G211" s="145">
        <v>0</v>
      </c>
      <c r="I211" s="294"/>
    </row>
    <row r="212" spans="1:9" s="62" customFormat="1" x14ac:dyDescent="0.3">
      <c r="A212" s="136"/>
      <c r="B212" s="133" t="s">
        <v>274</v>
      </c>
      <c r="C212" s="144">
        <v>0</v>
      </c>
      <c r="D212" s="112">
        <v>0</v>
      </c>
      <c r="E212" s="144">
        <f>65.43+2568</f>
        <v>2633.43</v>
      </c>
      <c r="F212" s="144">
        <v>0</v>
      </c>
      <c r="G212" s="145">
        <v>0</v>
      </c>
      <c r="I212" s="294"/>
    </row>
    <row r="213" spans="1:9" s="62" customFormat="1" ht="27" x14ac:dyDescent="0.3">
      <c r="A213" s="136"/>
      <c r="B213" s="133" t="s">
        <v>223</v>
      </c>
      <c r="C213" s="144">
        <v>0</v>
      </c>
      <c r="D213" s="112"/>
      <c r="E213" s="150">
        <f>65.43+2568</f>
        <v>2633.43</v>
      </c>
      <c r="F213" s="144">
        <v>0</v>
      </c>
      <c r="G213" s="145"/>
      <c r="I213" s="294"/>
    </row>
    <row r="214" spans="1:9" s="62" customFormat="1" ht="27" x14ac:dyDescent="0.3">
      <c r="A214" s="136"/>
      <c r="B214" s="159" t="s">
        <v>298</v>
      </c>
      <c r="C214" s="119">
        <v>0</v>
      </c>
      <c r="D214" s="112"/>
      <c r="E214" s="150">
        <f t="shared" ref="E214" si="1">65.43+2568</f>
        <v>2633.43</v>
      </c>
      <c r="F214" s="144">
        <v>0</v>
      </c>
      <c r="G214" s="145"/>
      <c r="I214" s="294"/>
    </row>
    <row r="215" spans="1:9" x14ac:dyDescent="0.3">
      <c r="A215" s="298">
        <v>9231</v>
      </c>
      <c r="B215" s="299" t="s">
        <v>55</v>
      </c>
      <c r="C215" s="300"/>
      <c r="D215" s="301"/>
      <c r="E215" s="302"/>
      <c r="F215" s="303"/>
      <c r="G215" s="304"/>
    </row>
    <row r="216" spans="1:9" x14ac:dyDescent="0.3">
      <c r="A216" s="136"/>
      <c r="B216" s="133" t="s">
        <v>157</v>
      </c>
      <c r="C216" s="144">
        <v>3312.5</v>
      </c>
      <c r="D216" s="112">
        <v>1298.3</v>
      </c>
      <c r="E216" s="144">
        <v>0</v>
      </c>
      <c r="F216" s="144">
        <f>E216/C216*100</f>
        <v>0</v>
      </c>
      <c r="G216" s="145">
        <v>0</v>
      </c>
    </row>
    <row r="217" spans="1:9" x14ac:dyDescent="0.3">
      <c r="A217" s="136"/>
      <c r="B217" s="133" t="s">
        <v>274</v>
      </c>
      <c r="C217" s="144">
        <v>3312.5</v>
      </c>
      <c r="D217" s="112">
        <v>1298.3</v>
      </c>
      <c r="E217" s="144">
        <v>0</v>
      </c>
      <c r="F217" s="144">
        <f>E217/C217*100</f>
        <v>0</v>
      </c>
      <c r="G217" s="145">
        <v>0</v>
      </c>
    </row>
    <row r="218" spans="1:9" s="62" customFormat="1" ht="27" x14ac:dyDescent="0.3">
      <c r="A218" s="136"/>
      <c r="B218" s="133" t="s">
        <v>223</v>
      </c>
      <c r="C218" s="144">
        <v>0</v>
      </c>
      <c r="D218" s="112"/>
      <c r="E218" s="144">
        <v>0</v>
      </c>
      <c r="F218" s="144">
        <v>0</v>
      </c>
      <c r="G218" s="145"/>
      <c r="I218" s="294"/>
    </row>
    <row r="219" spans="1:9" ht="27" x14ac:dyDescent="0.3">
      <c r="A219" s="136"/>
      <c r="B219" s="159" t="s">
        <v>298</v>
      </c>
      <c r="C219" s="119">
        <v>0</v>
      </c>
      <c r="D219" s="112"/>
      <c r="E219" s="150">
        <v>0</v>
      </c>
      <c r="F219" s="144">
        <v>0</v>
      </c>
      <c r="G219" s="145"/>
      <c r="I219" s="297"/>
    </row>
    <row r="220" spans="1:9" s="62" customFormat="1" ht="27" x14ac:dyDescent="0.3">
      <c r="A220" s="136"/>
      <c r="B220" s="159" t="s">
        <v>295</v>
      </c>
      <c r="C220" s="119">
        <v>0</v>
      </c>
      <c r="D220" s="112"/>
      <c r="E220" s="150">
        <v>0</v>
      </c>
      <c r="F220" s="144">
        <v>0</v>
      </c>
      <c r="G220" s="145"/>
      <c r="I220" s="294"/>
    </row>
    <row r="221" spans="1:9" s="62" customFormat="1" x14ac:dyDescent="0.3">
      <c r="A221" s="136"/>
      <c r="B221" s="133" t="s">
        <v>212</v>
      </c>
      <c r="C221" s="112">
        <v>3312.5</v>
      </c>
      <c r="D221" s="112"/>
      <c r="E221" s="144">
        <v>0</v>
      </c>
      <c r="F221" s="144">
        <v>0</v>
      </c>
      <c r="G221" s="145"/>
      <c r="I221" s="294"/>
    </row>
    <row r="222" spans="1:9" s="62" customFormat="1" ht="27" x14ac:dyDescent="0.3">
      <c r="A222" s="136"/>
      <c r="B222" s="159" t="s">
        <v>326</v>
      </c>
      <c r="C222" s="112">
        <v>3321.5</v>
      </c>
      <c r="D222" s="112"/>
      <c r="E222" s="150">
        <v>0</v>
      </c>
      <c r="F222" s="144"/>
      <c r="G222" s="145"/>
      <c r="I222" s="294"/>
    </row>
    <row r="223" spans="1:9" s="62" customFormat="1" ht="27" x14ac:dyDescent="0.3">
      <c r="A223" s="136"/>
      <c r="B223" s="159" t="s">
        <v>169</v>
      </c>
      <c r="C223" s="119">
        <v>0</v>
      </c>
      <c r="D223" s="112"/>
      <c r="E223" s="150">
        <v>0</v>
      </c>
      <c r="F223" s="144"/>
      <c r="G223" s="145"/>
      <c r="I223" s="294"/>
    </row>
    <row r="224" spans="1:9" s="62" customFormat="1" x14ac:dyDescent="0.3">
      <c r="A224" s="136"/>
      <c r="B224" s="159" t="s">
        <v>216</v>
      </c>
      <c r="C224" s="119">
        <v>0</v>
      </c>
      <c r="D224" s="112"/>
      <c r="E224" s="150">
        <v>0</v>
      </c>
      <c r="F224" s="144">
        <v>0</v>
      </c>
      <c r="G224" s="145"/>
      <c r="I224" s="294"/>
    </row>
    <row r="225" spans="1:9" s="62" customFormat="1" x14ac:dyDescent="0.3">
      <c r="A225" s="121"/>
      <c r="B225" s="117" t="s">
        <v>177</v>
      </c>
      <c r="C225" s="119">
        <v>0</v>
      </c>
      <c r="D225" s="118"/>
      <c r="E225" s="150">
        <v>0</v>
      </c>
      <c r="F225" s="144">
        <v>0</v>
      </c>
      <c r="G225" s="107"/>
      <c r="I225" s="294"/>
    </row>
    <row r="226" spans="1:9" s="62" customFormat="1" x14ac:dyDescent="0.3">
      <c r="A226" s="136"/>
      <c r="B226" s="133" t="s">
        <v>290</v>
      </c>
      <c r="C226" s="112">
        <v>0</v>
      </c>
      <c r="D226" s="112"/>
      <c r="E226" s="144">
        <v>0</v>
      </c>
      <c r="F226" s="144">
        <v>0</v>
      </c>
      <c r="G226" s="145"/>
      <c r="I226" s="294"/>
    </row>
    <row r="227" spans="1:9" s="62" customFormat="1" x14ac:dyDescent="0.3">
      <c r="A227" s="136"/>
      <c r="B227" s="159" t="s">
        <v>296</v>
      </c>
      <c r="C227" s="234">
        <v>0</v>
      </c>
      <c r="D227" s="112"/>
      <c r="E227" s="150">
        <v>0</v>
      </c>
      <c r="F227" s="144">
        <v>0</v>
      </c>
      <c r="G227" s="145"/>
      <c r="I227" s="294"/>
    </row>
    <row r="228" spans="1:9" ht="27.6" thickBot="1" x14ac:dyDescent="0.35">
      <c r="A228" s="239" t="s">
        <v>240</v>
      </c>
      <c r="B228" s="240" t="s">
        <v>241</v>
      </c>
      <c r="C228" s="241"/>
      <c r="D228" s="242"/>
      <c r="E228" s="243"/>
      <c r="F228" s="264"/>
      <c r="G228" s="244"/>
    </row>
    <row r="229" spans="1:9" s="192" customFormat="1" x14ac:dyDescent="0.3">
      <c r="A229" s="201">
        <v>31</v>
      </c>
      <c r="B229" s="109" t="s">
        <v>51</v>
      </c>
      <c r="C229" s="233"/>
      <c r="D229" s="111"/>
      <c r="E229" s="135"/>
      <c r="F229" s="135"/>
      <c r="G229" s="199"/>
      <c r="I229" s="295"/>
    </row>
    <row r="230" spans="1:9" ht="27" x14ac:dyDescent="0.3">
      <c r="A230" s="121"/>
      <c r="B230" s="110" t="s">
        <v>270</v>
      </c>
      <c r="C230" s="112">
        <f>C232+C239</f>
        <v>2049.81</v>
      </c>
      <c r="D230" s="115">
        <v>9000</v>
      </c>
      <c r="E230" s="112">
        <v>3064.93</v>
      </c>
      <c r="F230" s="112">
        <f>E230/C230*100</f>
        <v>149.52263868358531</v>
      </c>
      <c r="G230" s="107">
        <f>E230/D230*100</f>
        <v>34.05477777777778</v>
      </c>
    </row>
    <row r="231" spans="1:9" ht="40.200000000000003" x14ac:dyDescent="0.3">
      <c r="A231" s="121"/>
      <c r="B231" s="114" t="s">
        <v>271</v>
      </c>
      <c r="C231" s="112">
        <v>2049.81</v>
      </c>
      <c r="D231" s="115">
        <v>9000</v>
      </c>
      <c r="E231" s="112">
        <v>3064.93</v>
      </c>
      <c r="F231" s="112">
        <f>E231/C231*100</f>
        <v>149.52263868358531</v>
      </c>
      <c r="G231" s="107">
        <f>E231/D231*100</f>
        <v>34.05477777777778</v>
      </c>
    </row>
    <row r="232" spans="1:9" x14ac:dyDescent="0.3">
      <c r="A232" s="140"/>
      <c r="B232" s="114" t="s">
        <v>278</v>
      </c>
      <c r="C232" s="112">
        <v>1999.81</v>
      </c>
      <c r="D232" s="115"/>
      <c r="E232" s="112">
        <f>E233+E236+E238</f>
        <v>3064.93</v>
      </c>
      <c r="F232" s="112">
        <f>E232/C232*100</f>
        <v>153.26105980068107</v>
      </c>
      <c r="G232" s="107"/>
    </row>
    <row r="233" spans="1:9" ht="27" x14ac:dyDescent="0.3">
      <c r="A233" s="121"/>
      <c r="B233" s="117" t="s">
        <v>187</v>
      </c>
      <c r="C233" s="119">
        <v>124</v>
      </c>
      <c r="D233" s="115"/>
      <c r="E233" s="119">
        <v>219.93</v>
      </c>
      <c r="F233" s="112">
        <f>E233/C233*100</f>
        <v>177.36290322580646</v>
      </c>
      <c r="G233" s="107"/>
    </row>
    <row r="234" spans="1:9" ht="27" x14ac:dyDescent="0.3">
      <c r="A234" s="121"/>
      <c r="B234" s="117" t="s">
        <v>242</v>
      </c>
      <c r="C234" s="119">
        <v>0</v>
      </c>
      <c r="D234" s="115"/>
      <c r="E234" s="119">
        <v>0</v>
      </c>
      <c r="F234" s="112">
        <v>0</v>
      </c>
      <c r="G234" s="107"/>
    </row>
    <row r="235" spans="1:9" ht="27" x14ac:dyDescent="0.3">
      <c r="A235" s="121"/>
      <c r="B235" s="117" t="s">
        <v>243</v>
      </c>
      <c r="C235" s="119">
        <v>0</v>
      </c>
      <c r="D235" s="115"/>
      <c r="E235" s="119">
        <v>0</v>
      </c>
      <c r="F235" s="112">
        <v>0</v>
      </c>
      <c r="G235" s="107"/>
    </row>
    <row r="236" spans="1:9" s="62" customFormat="1" ht="27" x14ac:dyDescent="0.3">
      <c r="A236" s="121"/>
      <c r="B236" s="117" t="s">
        <v>323</v>
      </c>
      <c r="C236" s="119">
        <v>1610</v>
      </c>
      <c r="D236" s="115"/>
      <c r="E236" s="119">
        <v>2250</v>
      </c>
      <c r="F236" s="112">
        <v>0</v>
      </c>
      <c r="G236" s="107"/>
      <c r="I236" s="294"/>
    </row>
    <row r="237" spans="1:9" ht="27" x14ac:dyDescent="0.3">
      <c r="A237" s="116"/>
      <c r="B237" s="117" t="s">
        <v>188</v>
      </c>
      <c r="C237" s="119">
        <v>265.81</v>
      </c>
      <c r="D237" s="115"/>
      <c r="E237" s="119">
        <v>0</v>
      </c>
      <c r="F237" s="112">
        <v>0</v>
      </c>
      <c r="G237" s="107"/>
    </row>
    <row r="238" spans="1:9" s="62" customFormat="1" ht="27" x14ac:dyDescent="0.3">
      <c r="A238" s="116"/>
      <c r="B238" s="117" t="s">
        <v>332</v>
      </c>
      <c r="C238" s="119">
        <v>0</v>
      </c>
      <c r="D238" s="115"/>
      <c r="E238" s="119">
        <v>595</v>
      </c>
      <c r="F238" s="112"/>
      <c r="G238" s="107"/>
      <c r="I238" s="294"/>
    </row>
    <row r="239" spans="1:9" s="62" customFormat="1" x14ac:dyDescent="0.3">
      <c r="A239" s="116"/>
      <c r="B239" s="114" t="s">
        <v>264</v>
      </c>
      <c r="C239" s="112">
        <v>50</v>
      </c>
      <c r="D239" s="115"/>
      <c r="E239" s="112">
        <v>0</v>
      </c>
      <c r="F239" s="112">
        <f>E239/C239*100</f>
        <v>0</v>
      </c>
      <c r="G239" s="107"/>
      <c r="I239" s="294"/>
    </row>
    <row r="240" spans="1:9" x14ac:dyDescent="0.3">
      <c r="A240" s="121"/>
      <c r="B240" s="117" t="s">
        <v>189</v>
      </c>
      <c r="C240" s="119">
        <v>50</v>
      </c>
      <c r="D240" s="115"/>
      <c r="E240" s="119">
        <v>0</v>
      </c>
      <c r="F240" s="112">
        <f>E240/C240*100</f>
        <v>0</v>
      </c>
      <c r="G240" s="107"/>
    </row>
    <row r="241" spans="1:9" s="192" customFormat="1" x14ac:dyDescent="0.3">
      <c r="A241" s="200">
        <v>50112</v>
      </c>
      <c r="B241" s="110" t="s">
        <v>48</v>
      </c>
      <c r="D241" s="202"/>
      <c r="E241" s="112"/>
      <c r="F241" s="112"/>
      <c r="G241" s="203"/>
      <c r="I241" s="295"/>
    </row>
    <row r="242" spans="1:9" ht="27" x14ac:dyDescent="0.3">
      <c r="A242" s="116"/>
      <c r="B242" s="139" t="s">
        <v>270</v>
      </c>
      <c r="C242" s="112">
        <v>0</v>
      </c>
      <c r="D242" s="115">
        <v>7000</v>
      </c>
      <c r="E242" s="112">
        <v>0</v>
      </c>
      <c r="F242" s="112">
        <v>0</v>
      </c>
      <c r="G242" s="107">
        <v>0</v>
      </c>
    </row>
    <row r="243" spans="1:9" ht="40.200000000000003" x14ac:dyDescent="0.3">
      <c r="A243" s="116"/>
      <c r="B243" s="139" t="s">
        <v>271</v>
      </c>
      <c r="C243" s="112">
        <v>0</v>
      </c>
      <c r="D243" s="115">
        <v>7000</v>
      </c>
      <c r="E243" s="112">
        <v>0</v>
      </c>
      <c r="F243" s="112">
        <v>0</v>
      </c>
      <c r="G243" s="107">
        <v>0</v>
      </c>
    </row>
    <row r="244" spans="1:9" s="62" customFormat="1" x14ac:dyDescent="0.3">
      <c r="A244" s="116"/>
      <c r="B244" s="133" t="s">
        <v>263</v>
      </c>
      <c r="C244" s="112">
        <v>0</v>
      </c>
      <c r="D244" s="115"/>
      <c r="E244" s="112">
        <v>0</v>
      </c>
      <c r="F244" s="112">
        <v>0</v>
      </c>
      <c r="G244" s="107"/>
      <c r="I244" s="294"/>
    </row>
    <row r="245" spans="1:9" s="285" customFormat="1" ht="27" x14ac:dyDescent="0.3">
      <c r="A245" s="116"/>
      <c r="B245" s="159" t="s">
        <v>307</v>
      </c>
      <c r="C245" s="119">
        <v>0</v>
      </c>
      <c r="D245" s="118"/>
      <c r="E245" s="119">
        <v>0</v>
      </c>
      <c r="F245" s="119">
        <v>0</v>
      </c>
      <c r="G245" s="120"/>
      <c r="I245" s="294"/>
    </row>
    <row r="246" spans="1:9" ht="27" x14ac:dyDescent="0.3">
      <c r="A246" s="116"/>
      <c r="B246" s="180" t="s">
        <v>244</v>
      </c>
      <c r="C246" s="119">
        <v>0</v>
      </c>
      <c r="D246" s="118"/>
      <c r="E246" s="119">
        <v>0</v>
      </c>
      <c r="F246" s="119">
        <v>0</v>
      </c>
      <c r="G246" s="107"/>
    </row>
    <row r="247" spans="1:9" s="62" customFormat="1" x14ac:dyDescent="0.3">
      <c r="A247" s="177"/>
      <c r="B247" s="126" t="s">
        <v>264</v>
      </c>
      <c r="C247" s="112">
        <v>0</v>
      </c>
      <c r="D247" s="176"/>
      <c r="E247" s="112">
        <v>0</v>
      </c>
      <c r="F247" s="128">
        <v>0</v>
      </c>
      <c r="G247" s="107"/>
      <c r="I247" s="294"/>
    </row>
    <row r="248" spans="1:9" x14ac:dyDescent="0.3">
      <c r="A248" s="121"/>
      <c r="B248" s="131" t="s">
        <v>189</v>
      </c>
      <c r="C248" s="119">
        <v>0</v>
      </c>
      <c r="D248" s="119"/>
      <c r="E248" s="119">
        <v>0</v>
      </c>
      <c r="F248" s="119">
        <v>0</v>
      </c>
      <c r="G248" s="107"/>
    </row>
    <row r="249" spans="1:9" s="192" customFormat="1" ht="18" customHeight="1" x14ac:dyDescent="0.3">
      <c r="A249" s="201">
        <v>6103</v>
      </c>
      <c r="B249" s="194" t="s">
        <v>56</v>
      </c>
      <c r="C249" s="112">
        <v>0</v>
      </c>
      <c r="D249" s="196"/>
      <c r="E249" s="199">
        <v>0</v>
      </c>
      <c r="F249" s="199"/>
      <c r="G249" s="199"/>
      <c r="I249" s="295"/>
    </row>
    <row r="250" spans="1:9" s="62" customFormat="1" ht="30" customHeight="1" x14ac:dyDescent="0.3">
      <c r="A250" s="124"/>
      <c r="B250" s="110" t="s">
        <v>270</v>
      </c>
      <c r="C250" s="199">
        <v>0</v>
      </c>
      <c r="D250" s="179">
        <v>0</v>
      </c>
      <c r="E250" s="199">
        <v>0</v>
      </c>
      <c r="F250" s="112">
        <v>0</v>
      </c>
      <c r="G250" s="107">
        <v>0</v>
      </c>
      <c r="I250" s="294"/>
    </row>
    <row r="251" spans="1:9" s="62" customFormat="1" ht="38.25" customHeight="1" x14ac:dyDescent="0.3">
      <c r="A251" s="121"/>
      <c r="B251" s="114" t="s">
        <v>271</v>
      </c>
      <c r="C251" s="199">
        <v>0</v>
      </c>
      <c r="D251" s="179">
        <v>0</v>
      </c>
      <c r="E251" s="199">
        <v>0</v>
      </c>
      <c r="F251" s="112">
        <v>0</v>
      </c>
      <c r="G251" s="107">
        <v>0</v>
      </c>
      <c r="I251" s="294"/>
    </row>
    <row r="252" spans="1:9" s="62" customFormat="1" ht="24" customHeight="1" x14ac:dyDescent="0.3">
      <c r="A252" s="121"/>
      <c r="B252" s="114" t="s">
        <v>272</v>
      </c>
      <c r="C252" s="199">
        <v>0</v>
      </c>
      <c r="D252" s="115"/>
      <c r="E252" s="323">
        <v>0</v>
      </c>
      <c r="F252" s="112">
        <v>0</v>
      </c>
      <c r="G252" s="107"/>
      <c r="I252" s="294"/>
    </row>
    <row r="253" spans="1:9" s="62" customFormat="1" ht="27" customHeight="1" x14ac:dyDescent="0.3">
      <c r="A253" s="121"/>
      <c r="B253" s="117" t="s">
        <v>187</v>
      </c>
      <c r="C253" s="199">
        <v>0</v>
      </c>
      <c r="D253" s="118"/>
      <c r="E253" s="323">
        <v>0</v>
      </c>
      <c r="F253" s="119">
        <v>0</v>
      </c>
      <c r="G253" s="120"/>
      <c r="I253" s="294"/>
    </row>
    <row r="254" spans="1:9" s="62" customFormat="1" ht="26.25" customHeight="1" x14ac:dyDescent="0.3">
      <c r="A254" s="121"/>
      <c r="B254" s="117" t="s">
        <v>315</v>
      </c>
      <c r="C254" s="199">
        <v>0</v>
      </c>
      <c r="D254" s="118"/>
      <c r="E254" s="323">
        <v>0</v>
      </c>
      <c r="F254" s="119">
        <v>0</v>
      </c>
      <c r="G254" s="120"/>
      <c r="I254" s="294"/>
    </row>
    <row r="255" spans="1:9" s="62" customFormat="1" ht="26.25" customHeight="1" x14ac:dyDescent="0.3">
      <c r="A255" s="121"/>
      <c r="B255" s="114" t="s">
        <v>335</v>
      </c>
      <c r="C255" s="199">
        <v>0</v>
      </c>
      <c r="D255" s="118"/>
      <c r="E255" s="323">
        <v>0</v>
      </c>
      <c r="F255" s="119">
        <v>0</v>
      </c>
      <c r="G255" s="120"/>
      <c r="I255" s="294"/>
    </row>
    <row r="256" spans="1:9" s="62" customFormat="1" ht="21" customHeight="1" x14ac:dyDescent="0.3">
      <c r="A256" s="121"/>
      <c r="B256" s="117" t="s">
        <v>189</v>
      </c>
      <c r="C256" s="199">
        <v>0</v>
      </c>
      <c r="D256" s="118"/>
      <c r="E256" s="323">
        <v>0</v>
      </c>
      <c r="F256" s="119">
        <v>0</v>
      </c>
      <c r="G256" s="120"/>
      <c r="I256" s="294"/>
    </row>
    <row r="257" spans="1:9" x14ac:dyDescent="0.3">
      <c r="A257" s="147">
        <v>9231</v>
      </c>
      <c r="B257" s="148" t="s">
        <v>60</v>
      </c>
      <c r="C257" s="235"/>
      <c r="D257" s="149"/>
      <c r="E257" s="238"/>
      <c r="F257" s="238"/>
      <c r="G257" s="161"/>
    </row>
    <row r="258" spans="1:9" ht="27" x14ac:dyDescent="0.3">
      <c r="A258" s="123"/>
      <c r="B258" s="133" t="s">
        <v>270</v>
      </c>
      <c r="C258" s="144">
        <v>0</v>
      </c>
      <c r="D258" s="206">
        <v>5193.2</v>
      </c>
      <c r="E258" s="144">
        <v>0</v>
      </c>
      <c r="F258" s="144">
        <v>0</v>
      </c>
      <c r="G258" s="145">
        <v>0</v>
      </c>
    </row>
    <row r="259" spans="1:9" ht="40.200000000000003" x14ac:dyDescent="0.3">
      <c r="A259" s="123"/>
      <c r="B259" s="133" t="s">
        <v>271</v>
      </c>
      <c r="C259" s="144">
        <v>0</v>
      </c>
      <c r="D259" s="206">
        <v>5193.2</v>
      </c>
      <c r="E259" s="112">
        <v>0</v>
      </c>
      <c r="F259" s="144">
        <v>0</v>
      </c>
      <c r="G259" s="145">
        <v>0</v>
      </c>
    </row>
    <row r="260" spans="1:9" s="62" customFormat="1" x14ac:dyDescent="0.3">
      <c r="A260" s="310"/>
      <c r="B260" s="133" t="s">
        <v>263</v>
      </c>
      <c r="C260" s="144">
        <v>0</v>
      </c>
      <c r="D260" s="112"/>
      <c r="E260" s="112">
        <v>0</v>
      </c>
      <c r="F260" s="144"/>
      <c r="G260" s="145"/>
      <c r="I260" s="294"/>
    </row>
    <row r="261" spans="1:9" ht="27" x14ac:dyDescent="0.3">
      <c r="A261" s="166"/>
      <c r="B261" s="159" t="s">
        <v>187</v>
      </c>
      <c r="C261" s="144">
        <v>0</v>
      </c>
      <c r="D261" s="119"/>
      <c r="E261" s="119">
        <v>0</v>
      </c>
      <c r="F261" s="150">
        <v>0</v>
      </c>
      <c r="G261" s="120"/>
    </row>
    <row r="262" spans="1:9" s="62" customFormat="1" ht="27" x14ac:dyDescent="0.3">
      <c r="A262" s="166"/>
      <c r="B262" s="159" t="s">
        <v>333</v>
      </c>
      <c r="C262" s="144">
        <v>0</v>
      </c>
      <c r="D262" s="119"/>
      <c r="E262" s="119">
        <v>0</v>
      </c>
      <c r="F262" s="150"/>
      <c r="G262" s="120"/>
      <c r="I262" s="294"/>
    </row>
    <row r="263" spans="1:9" s="62" customFormat="1" ht="27" x14ac:dyDescent="0.3">
      <c r="A263" s="116"/>
      <c r="B263" s="131" t="s">
        <v>188</v>
      </c>
      <c r="C263" s="144">
        <v>0</v>
      </c>
      <c r="D263" s="112"/>
      <c r="E263" s="119">
        <v>0</v>
      </c>
      <c r="F263" s="112">
        <v>0</v>
      </c>
      <c r="G263" s="107"/>
      <c r="I263" s="294"/>
    </row>
    <row r="264" spans="1:9" s="62" customFormat="1" ht="27" x14ac:dyDescent="0.3">
      <c r="A264" s="116"/>
      <c r="B264" s="131" t="s">
        <v>334</v>
      </c>
      <c r="C264" s="144">
        <v>0</v>
      </c>
      <c r="D264" s="112"/>
      <c r="E264" s="119">
        <v>0</v>
      </c>
      <c r="F264" s="112"/>
      <c r="G264" s="107"/>
      <c r="I264" s="294"/>
    </row>
    <row r="265" spans="1:9" s="62" customFormat="1" x14ac:dyDescent="0.3">
      <c r="A265" s="116"/>
      <c r="B265" s="245" t="s">
        <v>264</v>
      </c>
      <c r="C265" s="144">
        <v>0</v>
      </c>
      <c r="D265" s="112"/>
      <c r="E265" s="112">
        <v>0</v>
      </c>
      <c r="F265" s="112">
        <v>0</v>
      </c>
      <c r="G265" s="107"/>
      <c r="I265" s="294"/>
    </row>
    <row r="266" spans="1:9" s="62" customFormat="1" ht="15" thickBot="1" x14ac:dyDescent="0.35">
      <c r="A266" s="121"/>
      <c r="B266" s="131" t="s">
        <v>189</v>
      </c>
      <c r="C266" s="144">
        <v>0</v>
      </c>
      <c r="D266" s="112"/>
      <c r="E266" s="119">
        <v>0</v>
      </c>
      <c r="F266" s="112">
        <v>0</v>
      </c>
      <c r="G266" s="107"/>
      <c r="I266" s="294"/>
    </row>
    <row r="267" spans="1:9" ht="27.6" thickBot="1" x14ac:dyDescent="0.35">
      <c r="A267" s="169" t="s">
        <v>59</v>
      </c>
      <c r="B267" s="314" t="s">
        <v>35</v>
      </c>
      <c r="C267" s="311"/>
      <c r="D267" s="312"/>
      <c r="E267" s="243"/>
      <c r="F267" s="264"/>
      <c r="G267" s="313"/>
    </row>
    <row r="268" spans="1:9" s="62" customFormat="1" x14ac:dyDescent="0.3">
      <c r="A268" s="103" t="s">
        <v>321</v>
      </c>
      <c r="B268" s="104" t="s">
        <v>322</v>
      </c>
      <c r="C268" s="236"/>
      <c r="D268" s="105"/>
      <c r="E268" s="167"/>
      <c r="F268" s="167"/>
      <c r="G268" s="168"/>
      <c r="I268" s="294"/>
    </row>
    <row r="269" spans="1:9" s="192" customFormat="1" x14ac:dyDescent="0.3">
      <c r="A269" s="151">
        <v>11</v>
      </c>
      <c r="B269" s="110" t="s">
        <v>11</v>
      </c>
      <c r="C269" s="227"/>
      <c r="D269" s="115"/>
      <c r="E269" s="112"/>
      <c r="F269" s="112"/>
      <c r="G269" s="107"/>
      <c r="I269" s="295"/>
    </row>
    <row r="270" spans="1:9" s="192" customFormat="1" x14ac:dyDescent="0.3">
      <c r="A270" s="151"/>
      <c r="B270" s="110" t="s">
        <v>234</v>
      </c>
      <c r="C270" s="227">
        <v>0</v>
      </c>
      <c r="D270" s="115">
        <v>2000</v>
      </c>
      <c r="E270" s="112">
        <v>0</v>
      </c>
      <c r="F270" s="112">
        <v>0</v>
      </c>
      <c r="G270" s="107">
        <v>0</v>
      </c>
      <c r="I270" s="295"/>
    </row>
    <row r="271" spans="1:9" s="62" customFormat="1" x14ac:dyDescent="0.3">
      <c r="A271" s="124"/>
      <c r="B271" s="114" t="s">
        <v>199</v>
      </c>
      <c r="C271" s="228">
        <v>0</v>
      </c>
      <c r="D271" s="115">
        <v>2000</v>
      </c>
      <c r="E271" s="112">
        <v>0</v>
      </c>
      <c r="F271" s="119">
        <v>0</v>
      </c>
      <c r="G271" s="107">
        <v>0</v>
      </c>
      <c r="I271" s="294"/>
    </row>
    <row r="272" spans="1:9" x14ac:dyDescent="0.3">
      <c r="A272" s="103" t="s">
        <v>245</v>
      </c>
      <c r="B272" s="104" t="s">
        <v>246</v>
      </c>
      <c r="C272" s="236"/>
      <c r="D272" s="105"/>
      <c r="E272" s="167"/>
      <c r="F272" s="167"/>
      <c r="G272" s="168"/>
    </row>
    <row r="273" spans="1:9" s="192" customFormat="1" x14ac:dyDescent="0.3">
      <c r="A273" s="151">
        <v>11</v>
      </c>
      <c r="B273" s="110" t="s">
        <v>11</v>
      </c>
      <c r="C273" s="227"/>
      <c r="D273" s="115"/>
      <c r="E273" s="112"/>
      <c r="F273" s="112"/>
      <c r="G273" s="107"/>
      <c r="I273" s="295"/>
    </row>
    <row r="274" spans="1:9" x14ac:dyDescent="0.3">
      <c r="A274" s="151"/>
      <c r="B274" s="110" t="s">
        <v>234</v>
      </c>
      <c r="C274" s="112">
        <f>C275+C282</f>
        <v>72456.59</v>
      </c>
      <c r="D274" s="135">
        <v>132518</v>
      </c>
      <c r="E274" s="112">
        <v>66911.72</v>
      </c>
      <c r="F274" s="112">
        <f t="shared" ref="F274:F284" si="2">E274/C274*100</f>
        <v>92.347321340957393</v>
      </c>
      <c r="G274" s="107">
        <v>50.5</v>
      </c>
    </row>
    <row r="275" spans="1:9" x14ac:dyDescent="0.3">
      <c r="A275" s="140"/>
      <c r="B275" s="110" t="s">
        <v>275</v>
      </c>
      <c r="C275" s="112">
        <f>C276+C278+C280</f>
        <v>71264.649999999994</v>
      </c>
      <c r="D275" s="135">
        <v>130418</v>
      </c>
      <c r="E275" s="112">
        <f>E276+E278+E280</f>
        <v>65867.429999999993</v>
      </c>
      <c r="F275" s="112">
        <f t="shared" si="2"/>
        <v>92.426511601474232</v>
      </c>
      <c r="G275" s="107">
        <f>E275/D275*100</f>
        <v>50.504861292152917</v>
      </c>
    </row>
    <row r="276" spans="1:9" x14ac:dyDescent="0.3">
      <c r="A276" s="121"/>
      <c r="B276" s="114" t="s">
        <v>193</v>
      </c>
      <c r="C276" s="112">
        <v>59797.96</v>
      </c>
      <c r="D276" s="115"/>
      <c r="E276" s="119">
        <v>55165.18</v>
      </c>
      <c r="F276" s="112">
        <f t="shared" si="2"/>
        <v>92.252611962013418</v>
      </c>
      <c r="G276" s="107"/>
    </row>
    <row r="277" spans="1:9" x14ac:dyDescent="0.3">
      <c r="A277" s="116"/>
      <c r="B277" s="117" t="s">
        <v>194</v>
      </c>
      <c r="C277" s="119">
        <v>59797.96</v>
      </c>
      <c r="D277" s="115"/>
      <c r="E277" s="119">
        <v>55165.18</v>
      </c>
      <c r="F277" s="112">
        <f t="shared" si="2"/>
        <v>92.252611962013418</v>
      </c>
      <c r="G277" s="107"/>
    </row>
    <row r="278" spans="1:9" ht="27" x14ac:dyDescent="0.3">
      <c r="A278" s="121"/>
      <c r="B278" s="114" t="s">
        <v>195</v>
      </c>
      <c r="C278" s="112">
        <v>1600</v>
      </c>
      <c r="D278" s="115"/>
      <c r="E278" s="119">
        <v>1600</v>
      </c>
      <c r="F278" s="112">
        <f t="shared" si="2"/>
        <v>100</v>
      </c>
      <c r="G278" s="107"/>
    </row>
    <row r="279" spans="1:9" ht="27" x14ac:dyDescent="0.3">
      <c r="A279" s="116"/>
      <c r="B279" s="117" t="s">
        <v>196</v>
      </c>
      <c r="C279" s="119">
        <v>1600</v>
      </c>
      <c r="D279" s="115"/>
      <c r="E279" s="119">
        <v>1600</v>
      </c>
      <c r="F279" s="112">
        <f t="shared" si="2"/>
        <v>100</v>
      </c>
      <c r="G279" s="107"/>
    </row>
    <row r="280" spans="1:9" ht="40.200000000000003" x14ac:dyDescent="0.3">
      <c r="A280" s="121"/>
      <c r="B280" s="114" t="s">
        <v>247</v>
      </c>
      <c r="C280" s="112">
        <v>9866.69</v>
      </c>
      <c r="D280" s="115"/>
      <c r="E280" s="119">
        <v>9102.25</v>
      </c>
      <c r="F280" s="112">
        <f t="shared" si="2"/>
        <v>92.25231561952387</v>
      </c>
      <c r="G280" s="107"/>
    </row>
    <row r="281" spans="1:9" ht="40.200000000000003" x14ac:dyDescent="0.3">
      <c r="A281" s="121"/>
      <c r="B281" s="117" t="s">
        <v>248</v>
      </c>
      <c r="C281" s="119">
        <v>8966.69</v>
      </c>
      <c r="D281" s="115"/>
      <c r="E281" s="119">
        <v>9102.25</v>
      </c>
      <c r="F281" s="112">
        <f t="shared" si="2"/>
        <v>101.51181762724038</v>
      </c>
      <c r="G281" s="107"/>
    </row>
    <row r="282" spans="1:9" x14ac:dyDescent="0.3">
      <c r="A282" s="124"/>
      <c r="B282" s="114" t="s">
        <v>199</v>
      </c>
      <c r="C282" s="112">
        <v>1191.94</v>
      </c>
      <c r="D282" s="115">
        <v>2100</v>
      </c>
      <c r="E282" s="112">
        <v>1044.29</v>
      </c>
      <c r="F282" s="112">
        <f t="shared" si="2"/>
        <v>87.612631508297383</v>
      </c>
      <c r="G282" s="107">
        <f>E282/D282*100</f>
        <v>49.728095238095236</v>
      </c>
    </row>
    <row r="283" spans="1:9" ht="27" x14ac:dyDescent="0.3">
      <c r="A283" s="124"/>
      <c r="B283" s="114" t="s">
        <v>200</v>
      </c>
      <c r="C283" s="119">
        <v>1191.94</v>
      </c>
      <c r="D283" s="115"/>
      <c r="E283" s="125">
        <v>0</v>
      </c>
      <c r="F283" s="112">
        <f t="shared" si="2"/>
        <v>0</v>
      </c>
      <c r="G283" s="107"/>
    </row>
    <row r="284" spans="1:9" ht="15" thickBot="1" x14ac:dyDescent="0.35">
      <c r="A284" s="130"/>
      <c r="B284" s="142" t="s">
        <v>201</v>
      </c>
      <c r="C284" s="141">
        <v>1191.94</v>
      </c>
      <c r="D284" s="127"/>
      <c r="E284" s="125">
        <v>1044.29</v>
      </c>
      <c r="F284" s="112">
        <f t="shared" si="2"/>
        <v>87.612631508297383</v>
      </c>
      <c r="G284" s="146"/>
    </row>
    <row r="285" spans="1:9" ht="27.6" thickBot="1" x14ac:dyDescent="0.35">
      <c r="A285" s="171" t="s">
        <v>37</v>
      </c>
      <c r="B285" s="170" t="s">
        <v>36</v>
      </c>
      <c r="C285" s="272"/>
      <c r="D285" s="273"/>
      <c r="E285" s="273"/>
      <c r="F285" s="174"/>
      <c r="G285" s="175"/>
    </row>
    <row r="286" spans="1:9" s="192" customFormat="1" x14ac:dyDescent="0.3">
      <c r="A286" s="201">
        <v>11</v>
      </c>
      <c r="B286" s="109" t="s">
        <v>11</v>
      </c>
      <c r="C286" s="233"/>
      <c r="D286" s="111"/>
      <c r="E286" s="135"/>
      <c r="F286" s="135"/>
      <c r="G286" s="199"/>
      <c r="I286" s="295"/>
    </row>
    <row r="287" spans="1:9" s="192" customFormat="1" x14ac:dyDescent="0.3">
      <c r="A287" s="201"/>
      <c r="B287" s="109" t="s">
        <v>344</v>
      </c>
      <c r="C287" s="322">
        <v>0</v>
      </c>
      <c r="D287" s="111">
        <v>56000</v>
      </c>
      <c r="E287" s="135">
        <v>0</v>
      </c>
      <c r="F287" s="135">
        <v>0</v>
      </c>
      <c r="G287" s="199">
        <v>0</v>
      </c>
      <c r="I287" s="295"/>
    </row>
    <row r="288" spans="1:9" ht="27" x14ac:dyDescent="0.3">
      <c r="A288" s="121"/>
      <c r="B288" s="114" t="s">
        <v>277</v>
      </c>
      <c r="C288" s="112">
        <v>0</v>
      </c>
      <c r="D288" s="115">
        <v>56000</v>
      </c>
      <c r="E288" s="112">
        <v>0</v>
      </c>
      <c r="F288" s="112">
        <v>0</v>
      </c>
      <c r="G288" s="107">
        <v>0</v>
      </c>
    </row>
    <row r="289" spans="1:10" s="62" customFormat="1" ht="27" x14ac:dyDescent="0.3">
      <c r="A289" s="157"/>
      <c r="B289" s="126" t="s">
        <v>316</v>
      </c>
      <c r="C289" s="128">
        <v>0</v>
      </c>
      <c r="D289" s="127"/>
      <c r="E289" s="128">
        <v>0</v>
      </c>
      <c r="F289" s="128">
        <v>0</v>
      </c>
      <c r="G289" s="146"/>
      <c r="I289" s="294"/>
    </row>
    <row r="290" spans="1:10" ht="27.6" thickBot="1" x14ac:dyDescent="0.35">
      <c r="A290" s="157"/>
      <c r="B290" s="142" t="s">
        <v>249</v>
      </c>
      <c r="C290" s="141">
        <v>0</v>
      </c>
      <c r="D290" s="127"/>
      <c r="E290" s="141">
        <v>0</v>
      </c>
      <c r="F290" s="141">
        <v>0</v>
      </c>
      <c r="G290" s="146">
        <v>0</v>
      </c>
    </row>
    <row r="291" spans="1:10" ht="27.6" thickBot="1" x14ac:dyDescent="0.35">
      <c r="A291" s="171" t="s">
        <v>45</v>
      </c>
      <c r="B291" s="172" t="s">
        <v>46</v>
      </c>
      <c r="C291" s="230"/>
      <c r="D291" s="173"/>
      <c r="E291" s="174"/>
      <c r="F291" s="263"/>
      <c r="G291" s="175"/>
    </row>
    <row r="292" spans="1:10" s="192" customFormat="1" ht="40.200000000000003" customHeight="1" x14ac:dyDescent="0.3">
      <c r="A292" s="327" t="s">
        <v>353</v>
      </c>
      <c r="B292" s="194" t="s">
        <v>354</v>
      </c>
      <c r="C292" s="231"/>
      <c r="D292" s="196"/>
      <c r="E292" s="199"/>
      <c r="F292" s="199"/>
      <c r="G292" s="199"/>
      <c r="I292" s="295"/>
    </row>
    <row r="293" spans="1:10" x14ac:dyDescent="0.3">
      <c r="A293" s="136"/>
      <c r="B293" s="110" t="s">
        <v>276</v>
      </c>
      <c r="C293" s="144">
        <v>3212.19</v>
      </c>
      <c r="D293" s="112">
        <v>9392.5</v>
      </c>
      <c r="E293" s="144">
        <v>0</v>
      </c>
      <c r="F293" s="144">
        <f>E293/C293*100</f>
        <v>0</v>
      </c>
      <c r="G293" s="107">
        <v>0</v>
      </c>
      <c r="J293" s="35"/>
    </row>
    <row r="294" spans="1:10" x14ac:dyDescent="0.3">
      <c r="A294" s="121"/>
      <c r="B294" s="110" t="s">
        <v>158</v>
      </c>
      <c r="C294" s="144">
        <v>3212.19</v>
      </c>
      <c r="D294" s="112">
        <v>9392.5</v>
      </c>
      <c r="E294" s="144">
        <v>0</v>
      </c>
      <c r="F294" s="144">
        <f>E294/C294*100</f>
        <v>0</v>
      </c>
      <c r="G294" s="107">
        <v>0</v>
      </c>
    </row>
    <row r="295" spans="1:10" s="62" customFormat="1" ht="27" x14ac:dyDescent="0.3">
      <c r="A295" s="121"/>
      <c r="B295" s="110" t="s">
        <v>206</v>
      </c>
      <c r="C295" s="144">
        <v>3212.19</v>
      </c>
      <c r="D295" s="112"/>
      <c r="E295" s="144">
        <v>0</v>
      </c>
      <c r="F295" s="144">
        <f>E295/C295*100</f>
        <v>0</v>
      </c>
      <c r="G295" s="107"/>
      <c r="I295" s="294"/>
    </row>
    <row r="296" spans="1:10" x14ac:dyDescent="0.3">
      <c r="A296" s="136"/>
      <c r="B296" s="152" t="s">
        <v>250</v>
      </c>
      <c r="C296" s="150">
        <v>3212.19</v>
      </c>
      <c r="D296" s="119"/>
      <c r="E296" s="150">
        <v>0</v>
      </c>
      <c r="F296" s="144">
        <f>E296/C296*100</f>
        <v>0</v>
      </c>
      <c r="G296" s="107"/>
    </row>
    <row r="297" spans="1:10" s="192" customFormat="1" x14ac:dyDescent="0.3">
      <c r="A297" s="200">
        <v>50112</v>
      </c>
      <c r="B297" s="195" t="s">
        <v>48</v>
      </c>
      <c r="C297" s="107"/>
      <c r="D297" s="107"/>
      <c r="E297" s="107"/>
      <c r="F297" s="144"/>
      <c r="G297" s="107"/>
      <c r="I297" s="295"/>
    </row>
    <row r="298" spans="1:10" x14ac:dyDescent="0.3">
      <c r="A298" s="136"/>
      <c r="B298" s="110" t="s">
        <v>276</v>
      </c>
      <c r="C298" s="107">
        <v>252.82</v>
      </c>
      <c r="D298" s="112">
        <v>1667.5</v>
      </c>
      <c r="E298" s="144">
        <v>0</v>
      </c>
      <c r="F298" s="144">
        <v>0</v>
      </c>
      <c r="G298" s="107">
        <v>0</v>
      </c>
    </row>
    <row r="299" spans="1:10" x14ac:dyDescent="0.3">
      <c r="A299" s="124"/>
      <c r="B299" s="110" t="s">
        <v>158</v>
      </c>
      <c r="C299" s="119">
        <v>252.82</v>
      </c>
      <c r="D299" s="112">
        <v>1667.5</v>
      </c>
      <c r="E299" s="144">
        <v>0</v>
      </c>
      <c r="F299" s="144">
        <v>0</v>
      </c>
      <c r="G299" s="107">
        <v>0</v>
      </c>
    </row>
    <row r="300" spans="1:10" s="62" customFormat="1" ht="27" x14ac:dyDescent="0.3">
      <c r="A300" s="130"/>
      <c r="B300" s="138" t="s">
        <v>223</v>
      </c>
      <c r="C300" s="119">
        <v>252.82</v>
      </c>
      <c r="D300" s="112"/>
      <c r="E300" s="144">
        <v>0</v>
      </c>
      <c r="F300" s="144">
        <v>0</v>
      </c>
      <c r="G300" s="107"/>
      <c r="I300" s="294"/>
    </row>
    <row r="301" spans="1:10" x14ac:dyDescent="0.3">
      <c r="A301" s="130"/>
      <c r="B301" s="153" t="s">
        <v>250</v>
      </c>
      <c r="C301" s="119">
        <v>252.82</v>
      </c>
      <c r="D301" s="119"/>
      <c r="E301" s="119">
        <v>0</v>
      </c>
      <c r="F301" s="144">
        <v>0</v>
      </c>
      <c r="G301" s="107"/>
    </row>
    <row r="302" spans="1:10" s="293" customFormat="1" x14ac:dyDescent="0.3">
      <c r="A302" s="291">
        <v>11</v>
      </c>
      <c r="B302" s="292" t="s">
        <v>11</v>
      </c>
      <c r="C302" s="146"/>
      <c r="D302" s="112"/>
      <c r="E302" s="146"/>
      <c r="F302" s="144"/>
      <c r="G302" s="107"/>
      <c r="I302" s="296"/>
    </row>
    <row r="303" spans="1:10" s="62" customFormat="1" x14ac:dyDescent="0.3">
      <c r="A303" s="136"/>
      <c r="B303" s="110" t="s">
        <v>276</v>
      </c>
      <c r="C303" s="107">
        <v>1708.66</v>
      </c>
      <c r="D303" s="112">
        <v>6000</v>
      </c>
      <c r="E303" s="112">
        <v>4747.79</v>
      </c>
      <c r="F303" s="144">
        <v>0</v>
      </c>
      <c r="G303" s="107">
        <f>E303/D303*100</f>
        <v>79.129833333333337</v>
      </c>
      <c r="I303" s="294"/>
    </row>
    <row r="304" spans="1:10" s="62" customFormat="1" x14ac:dyDescent="0.3">
      <c r="A304" s="124"/>
      <c r="B304" s="110" t="s">
        <v>158</v>
      </c>
      <c r="C304" s="119">
        <v>1708.66</v>
      </c>
      <c r="D304" s="112">
        <v>6000</v>
      </c>
      <c r="E304" s="112">
        <v>4747.79</v>
      </c>
      <c r="F304" s="144">
        <v>0</v>
      </c>
      <c r="G304" s="107">
        <f>E304/D304*100</f>
        <v>79.129833333333337</v>
      </c>
      <c r="I304" s="294"/>
    </row>
    <row r="305" spans="1:10" s="62" customFormat="1" ht="27" x14ac:dyDescent="0.3">
      <c r="A305" s="130"/>
      <c r="B305" s="138" t="s">
        <v>223</v>
      </c>
      <c r="C305" s="119">
        <v>1708.66</v>
      </c>
      <c r="D305" s="127"/>
      <c r="E305" s="112">
        <v>0</v>
      </c>
      <c r="F305" s="144">
        <v>0</v>
      </c>
      <c r="G305" s="107"/>
      <c r="I305" s="294"/>
    </row>
    <row r="306" spans="1:10" s="62" customFormat="1" x14ac:dyDescent="0.3">
      <c r="A306" s="130"/>
      <c r="B306" s="153" t="s">
        <v>250</v>
      </c>
      <c r="C306" s="119">
        <v>1708.66</v>
      </c>
      <c r="D306" s="176"/>
      <c r="E306" s="119">
        <v>0</v>
      </c>
      <c r="F306" s="144">
        <v>0</v>
      </c>
      <c r="G306" s="107"/>
      <c r="I306" s="294"/>
    </row>
    <row r="307" spans="1:10" x14ac:dyDescent="0.3">
      <c r="A307" s="154" t="s">
        <v>47</v>
      </c>
      <c r="B307" s="305" t="s">
        <v>308</v>
      </c>
      <c r="C307" s="306"/>
      <c r="D307" s="149"/>
      <c r="E307" s="155"/>
      <c r="F307" s="155"/>
      <c r="G307" s="106"/>
    </row>
    <row r="308" spans="1:10" s="192" customFormat="1" x14ac:dyDescent="0.3">
      <c r="A308" s="200">
        <v>11</v>
      </c>
      <c r="B308" s="204" t="s">
        <v>41</v>
      </c>
      <c r="C308" s="107"/>
      <c r="D308" s="207"/>
      <c r="E308" s="107"/>
      <c r="F308" s="107"/>
      <c r="G308" s="107"/>
      <c r="I308" s="295"/>
    </row>
    <row r="309" spans="1:10" x14ac:dyDescent="0.3">
      <c r="A309" s="156"/>
      <c r="B309" s="109" t="s">
        <v>157</v>
      </c>
      <c r="C309" s="135">
        <f>C310+C317</f>
        <v>150377.71</v>
      </c>
      <c r="D309" s="334">
        <f>D310+D317</f>
        <v>54964.58</v>
      </c>
      <c r="E309" s="135">
        <v>164743.75</v>
      </c>
      <c r="F309" s="135">
        <f t="shared" ref="F309:F320" si="3">E309/C309*100</f>
        <v>109.55330414328029</v>
      </c>
      <c r="G309" s="107">
        <f>E309/D309*100</f>
        <v>299.72711517126118</v>
      </c>
    </row>
    <row r="310" spans="1:10" x14ac:dyDescent="0.3">
      <c r="A310" s="121"/>
      <c r="B310" s="110" t="s">
        <v>275</v>
      </c>
      <c r="C310" s="112">
        <f>C311+C313+C315</f>
        <v>143186.87</v>
      </c>
      <c r="D310" s="334">
        <v>53028.36</v>
      </c>
      <c r="E310" s="112">
        <f>E311+E313+E315</f>
        <v>157946.02000000002</v>
      </c>
      <c r="F310" s="135">
        <f t="shared" si="3"/>
        <v>110.30761409897431</v>
      </c>
      <c r="G310" s="107">
        <f>E310/D310*100</f>
        <v>297.8519795822462</v>
      </c>
    </row>
    <row r="311" spans="1:10" x14ac:dyDescent="0.3">
      <c r="A311" s="121"/>
      <c r="B311" s="114" t="s">
        <v>193</v>
      </c>
      <c r="C311" s="112">
        <v>116040.23</v>
      </c>
      <c r="D311" s="75"/>
      <c r="E311" s="112">
        <v>128365.71</v>
      </c>
      <c r="F311" s="135">
        <f t="shared" si="3"/>
        <v>110.62173006723617</v>
      </c>
      <c r="G311" s="107"/>
    </row>
    <row r="312" spans="1:10" x14ac:dyDescent="0.3">
      <c r="A312" s="121"/>
      <c r="B312" s="117" t="s">
        <v>194</v>
      </c>
      <c r="C312" s="119">
        <f>116040.23</f>
        <v>116040.23</v>
      </c>
      <c r="D312" s="115"/>
      <c r="E312" s="119">
        <v>128365.71</v>
      </c>
      <c r="F312" s="135">
        <f t="shared" si="3"/>
        <v>110.62173006723617</v>
      </c>
      <c r="G312" s="107"/>
    </row>
    <row r="313" spans="1:10" ht="27" x14ac:dyDescent="0.3">
      <c r="A313" s="121"/>
      <c r="B313" s="114" t="s">
        <v>195</v>
      </c>
      <c r="C313" s="112">
        <v>8000</v>
      </c>
      <c r="D313" s="115"/>
      <c r="E313" s="112">
        <v>8400</v>
      </c>
      <c r="F313" s="135">
        <f t="shared" si="3"/>
        <v>105</v>
      </c>
      <c r="G313" s="107"/>
    </row>
    <row r="314" spans="1:10" ht="27" x14ac:dyDescent="0.3">
      <c r="A314" s="116"/>
      <c r="B314" s="117" t="s">
        <v>196</v>
      </c>
      <c r="C314" s="119">
        <v>8000</v>
      </c>
      <c r="D314" s="115"/>
      <c r="E314" s="119">
        <v>8400</v>
      </c>
      <c r="F314" s="135">
        <f t="shared" si="3"/>
        <v>105</v>
      </c>
      <c r="G314" s="107"/>
    </row>
    <row r="315" spans="1:10" ht="27" x14ac:dyDescent="0.3">
      <c r="A315" s="116"/>
      <c r="B315" s="114" t="s">
        <v>197</v>
      </c>
      <c r="C315" s="112">
        <v>19146.64</v>
      </c>
      <c r="D315" s="115"/>
      <c r="E315" s="112">
        <v>21180.31</v>
      </c>
      <c r="F315" s="135">
        <f t="shared" si="3"/>
        <v>110.6215503085659</v>
      </c>
      <c r="G315" s="107"/>
    </row>
    <row r="316" spans="1:10" ht="27" x14ac:dyDescent="0.3">
      <c r="A316" s="140"/>
      <c r="B316" s="117" t="s">
        <v>198</v>
      </c>
      <c r="C316" s="119">
        <v>19146.64</v>
      </c>
      <c r="D316" s="115"/>
      <c r="E316" s="119">
        <v>21180.31</v>
      </c>
      <c r="F316" s="135">
        <f t="shared" si="3"/>
        <v>110.6215503085659</v>
      </c>
      <c r="G316" s="107"/>
    </row>
    <row r="317" spans="1:10" x14ac:dyDescent="0.3">
      <c r="A317" s="121"/>
      <c r="B317" s="114" t="s">
        <v>158</v>
      </c>
      <c r="C317" s="112">
        <f>C318</f>
        <v>7190.84</v>
      </c>
      <c r="D317" s="115">
        <v>1936.22</v>
      </c>
      <c r="E317" s="112">
        <v>6797.73</v>
      </c>
      <c r="F317" s="135">
        <f t="shared" si="3"/>
        <v>94.533183883941234</v>
      </c>
      <c r="G317" s="107">
        <f>E317/D317*100</f>
        <v>351.08252161427936</v>
      </c>
    </row>
    <row r="318" spans="1:10" ht="27" x14ac:dyDescent="0.3">
      <c r="A318" s="116"/>
      <c r="B318" s="114" t="s">
        <v>265</v>
      </c>
      <c r="C318" s="112">
        <f>C319+C320</f>
        <v>7190.84</v>
      </c>
      <c r="D318" s="115"/>
      <c r="E318" s="112">
        <f>E319+E320</f>
        <v>6797.73</v>
      </c>
      <c r="F318" s="135">
        <f t="shared" si="3"/>
        <v>94.533183883941234</v>
      </c>
      <c r="G318" s="107"/>
    </row>
    <row r="319" spans="1:10" x14ac:dyDescent="0.3">
      <c r="A319" s="116"/>
      <c r="B319" s="117" t="s">
        <v>159</v>
      </c>
      <c r="C319" s="119">
        <v>330</v>
      </c>
      <c r="D319" s="115"/>
      <c r="E319" s="119">
        <v>570</v>
      </c>
      <c r="F319" s="135">
        <f t="shared" si="3"/>
        <v>172.72727272727272</v>
      </c>
      <c r="G319" s="107"/>
    </row>
    <row r="320" spans="1:10" ht="27" x14ac:dyDescent="0.3">
      <c r="A320" s="116"/>
      <c r="B320" s="117" t="s">
        <v>160</v>
      </c>
      <c r="C320" s="119">
        <v>6860.84</v>
      </c>
      <c r="D320" s="115"/>
      <c r="E320" s="119">
        <v>6227.73</v>
      </c>
      <c r="F320" s="135">
        <f t="shared" si="3"/>
        <v>90.772121197987417</v>
      </c>
      <c r="G320" s="107"/>
      <c r="I320" s="192"/>
      <c r="J320" s="192"/>
    </row>
    <row r="321" spans="1:9" s="192" customFormat="1" x14ac:dyDescent="0.3">
      <c r="A321" s="200">
        <v>561</v>
      </c>
      <c r="B321" s="204" t="s">
        <v>61</v>
      </c>
      <c r="C321" s="107"/>
      <c r="D321" s="207"/>
      <c r="E321" s="107"/>
      <c r="F321" s="135"/>
      <c r="G321" s="107"/>
      <c r="I321" s="295"/>
    </row>
    <row r="322" spans="1:9" x14ac:dyDescent="0.3">
      <c r="A322" s="156"/>
      <c r="B322" s="109" t="s">
        <v>234</v>
      </c>
      <c r="C322" s="135">
        <v>0</v>
      </c>
      <c r="D322" s="334">
        <v>264746.06</v>
      </c>
      <c r="E322" s="135">
        <v>0</v>
      </c>
      <c r="F322" s="135">
        <v>0</v>
      </c>
      <c r="G322" s="107">
        <v>0</v>
      </c>
    </row>
    <row r="323" spans="1:9" x14ac:dyDescent="0.3">
      <c r="A323" s="121"/>
      <c r="B323" s="110" t="s">
        <v>275</v>
      </c>
      <c r="C323" s="112">
        <v>0</v>
      </c>
      <c r="D323" s="334">
        <v>255419.94</v>
      </c>
      <c r="E323" s="135">
        <v>0</v>
      </c>
      <c r="F323" s="135">
        <v>0</v>
      </c>
      <c r="G323" s="107">
        <v>0</v>
      </c>
    </row>
    <row r="324" spans="1:9" x14ac:dyDescent="0.3">
      <c r="A324" s="121"/>
      <c r="B324" s="114" t="s">
        <v>193</v>
      </c>
      <c r="C324" s="112">
        <v>0</v>
      </c>
      <c r="D324" s="334"/>
      <c r="E324" s="135">
        <v>0</v>
      </c>
      <c r="F324" s="135">
        <v>0</v>
      </c>
      <c r="G324" s="107"/>
    </row>
    <row r="325" spans="1:9" x14ac:dyDescent="0.3">
      <c r="A325" s="121"/>
      <c r="B325" s="117" t="s">
        <v>194</v>
      </c>
      <c r="C325" s="119">
        <v>0</v>
      </c>
      <c r="D325" s="115"/>
      <c r="E325" s="135">
        <v>0</v>
      </c>
      <c r="F325" s="135">
        <v>0</v>
      </c>
      <c r="G325" s="107"/>
    </row>
    <row r="326" spans="1:9" ht="27" x14ac:dyDescent="0.3">
      <c r="A326" s="121"/>
      <c r="B326" s="114" t="s">
        <v>195</v>
      </c>
      <c r="C326" s="119">
        <v>0</v>
      </c>
      <c r="D326" s="115"/>
      <c r="E326" s="135">
        <v>0</v>
      </c>
      <c r="F326" s="135">
        <v>0</v>
      </c>
      <c r="G326" s="107"/>
    </row>
    <row r="327" spans="1:9" ht="27" x14ac:dyDescent="0.3">
      <c r="A327" s="116"/>
      <c r="B327" s="117" t="s">
        <v>196</v>
      </c>
      <c r="C327" s="119">
        <v>0</v>
      </c>
      <c r="D327" s="115"/>
      <c r="E327" s="135">
        <v>0</v>
      </c>
      <c r="F327" s="135">
        <v>0</v>
      </c>
      <c r="G327" s="107"/>
    </row>
    <row r="328" spans="1:9" ht="27" x14ac:dyDescent="0.3">
      <c r="A328" s="116"/>
      <c r="B328" s="114" t="s">
        <v>197</v>
      </c>
      <c r="C328" s="119">
        <v>0</v>
      </c>
      <c r="D328" s="115"/>
      <c r="E328" s="135">
        <v>0</v>
      </c>
      <c r="F328" s="135">
        <v>0</v>
      </c>
      <c r="G328" s="107"/>
    </row>
    <row r="329" spans="1:9" ht="27" x14ac:dyDescent="0.3">
      <c r="A329" s="140"/>
      <c r="B329" s="117" t="s">
        <v>198</v>
      </c>
      <c r="C329" s="119">
        <v>0</v>
      </c>
      <c r="D329" s="115"/>
      <c r="E329" s="135">
        <v>0</v>
      </c>
      <c r="F329" s="135">
        <v>0</v>
      </c>
      <c r="G329" s="107"/>
    </row>
    <row r="330" spans="1:9" x14ac:dyDescent="0.3">
      <c r="A330" s="121"/>
      <c r="B330" s="114" t="s">
        <v>158</v>
      </c>
      <c r="C330" s="119">
        <v>0</v>
      </c>
      <c r="D330" s="115">
        <v>9326.1200000000008</v>
      </c>
      <c r="E330" s="119">
        <v>0</v>
      </c>
      <c r="F330" s="135">
        <v>0</v>
      </c>
      <c r="G330" s="107">
        <v>0</v>
      </c>
    </row>
    <row r="331" spans="1:9" ht="30" customHeight="1" x14ac:dyDescent="0.3">
      <c r="A331" s="116"/>
      <c r="B331" s="114" t="s">
        <v>265</v>
      </c>
      <c r="C331" s="119">
        <v>0</v>
      </c>
      <c r="D331" s="115"/>
      <c r="E331" s="119">
        <v>0</v>
      </c>
      <c r="F331" s="135">
        <v>0</v>
      </c>
      <c r="G331" s="107"/>
    </row>
    <row r="332" spans="1:9" x14ac:dyDescent="0.3">
      <c r="A332" s="177"/>
      <c r="B332" s="142" t="s">
        <v>159</v>
      </c>
      <c r="C332" s="119">
        <v>0</v>
      </c>
      <c r="D332" s="178"/>
      <c r="E332" s="119">
        <v>0</v>
      </c>
      <c r="F332" s="135">
        <v>0</v>
      </c>
      <c r="G332" s="107"/>
    </row>
    <row r="333" spans="1:9" ht="27" x14ac:dyDescent="0.3">
      <c r="A333" s="116"/>
      <c r="B333" s="131" t="s">
        <v>160</v>
      </c>
      <c r="C333" s="119">
        <v>0</v>
      </c>
      <c r="D333" s="125"/>
      <c r="E333" s="119">
        <v>0</v>
      </c>
      <c r="F333" s="135">
        <v>0</v>
      </c>
      <c r="G333" s="107"/>
    </row>
    <row r="334" spans="1:9" s="192" customFormat="1" x14ac:dyDescent="0.3">
      <c r="A334" s="326">
        <v>50112</v>
      </c>
      <c r="B334" s="204" t="s">
        <v>49</v>
      </c>
      <c r="C334" s="119">
        <v>0</v>
      </c>
      <c r="D334" s="125"/>
      <c r="E334" s="119">
        <v>0</v>
      </c>
      <c r="F334" s="135">
        <v>0</v>
      </c>
      <c r="G334" s="107"/>
      <c r="I334" s="295"/>
    </row>
    <row r="335" spans="1:9" s="62" customFormat="1" x14ac:dyDescent="0.3">
      <c r="A335" s="116"/>
      <c r="B335" s="245" t="s">
        <v>234</v>
      </c>
      <c r="C335" s="119">
        <v>0</v>
      </c>
      <c r="D335" s="334">
        <f>D336+D343</f>
        <v>46719.9</v>
      </c>
      <c r="E335" s="119">
        <v>0</v>
      </c>
      <c r="F335" s="135">
        <v>0</v>
      </c>
      <c r="G335" s="107">
        <v>0</v>
      </c>
      <c r="I335" s="294"/>
    </row>
    <row r="336" spans="1:9" s="62" customFormat="1" x14ac:dyDescent="0.3">
      <c r="A336" s="116"/>
      <c r="B336" s="245" t="s">
        <v>275</v>
      </c>
      <c r="C336" s="119">
        <v>0</v>
      </c>
      <c r="D336" s="334">
        <v>45074.11</v>
      </c>
      <c r="E336" s="119">
        <v>0</v>
      </c>
      <c r="F336" s="135">
        <v>0</v>
      </c>
      <c r="G336" s="107">
        <v>0</v>
      </c>
      <c r="I336" s="294"/>
    </row>
    <row r="337" spans="1:9" s="62" customFormat="1" x14ac:dyDescent="0.3">
      <c r="A337" s="116"/>
      <c r="B337" s="245" t="s">
        <v>193</v>
      </c>
      <c r="C337" s="119">
        <v>0</v>
      </c>
      <c r="D337" s="334"/>
      <c r="E337" s="119">
        <v>0</v>
      </c>
      <c r="F337" s="135">
        <v>0</v>
      </c>
      <c r="G337" s="107"/>
      <c r="I337" s="294"/>
    </row>
    <row r="338" spans="1:9" s="62" customFormat="1" x14ac:dyDescent="0.3">
      <c r="A338" s="116"/>
      <c r="B338" s="131" t="s">
        <v>194</v>
      </c>
      <c r="C338" s="119">
        <v>0</v>
      </c>
      <c r="D338" s="112"/>
      <c r="E338" s="119">
        <v>0</v>
      </c>
      <c r="F338" s="135">
        <v>0</v>
      </c>
      <c r="G338" s="107"/>
      <c r="I338" s="294"/>
    </row>
    <row r="339" spans="1:9" s="62" customFormat="1" ht="27" x14ac:dyDescent="0.3">
      <c r="A339" s="116"/>
      <c r="B339" s="245" t="s">
        <v>195</v>
      </c>
      <c r="C339" s="119">
        <v>0</v>
      </c>
      <c r="D339" s="112"/>
      <c r="E339" s="119">
        <v>0</v>
      </c>
      <c r="F339" s="135">
        <v>0</v>
      </c>
      <c r="G339" s="107"/>
      <c r="I339" s="294"/>
    </row>
    <row r="340" spans="1:9" s="62" customFormat="1" ht="27" x14ac:dyDescent="0.3">
      <c r="A340" s="116"/>
      <c r="B340" s="131" t="s">
        <v>196</v>
      </c>
      <c r="C340" s="119">
        <v>0</v>
      </c>
      <c r="D340" s="112"/>
      <c r="E340" s="119">
        <v>0</v>
      </c>
      <c r="F340" s="135">
        <v>0</v>
      </c>
      <c r="G340" s="107"/>
      <c r="I340" s="294"/>
    </row>
    <row r="341" spans="1:9" s="62" customFormat="1" ht="27" x14ac:dyDescent="0.3">
      <c r="A341" s="116"/>
      <c r="B341" s="245" t="s">
        <v>197</v>
      </c>
      <c r="C341" s="119">
        <v>0</v>
      </c>
      <c r="D341" s="112"/>
      <c r="E341" s="119">
        <v>0</v>
      </c>
      <c r="F341" s="135">
        <v>0</v>
      </c>
      <c r="G341" s="107"/>
      <c r="I341" s="294"/>
    </row>
    <row r="342" spans="1:9" s="62" customFormat="1" ht="27" x14ac:dyDescent="0.3">
      <c r="A342" s="116"/>
      <c r="B342" s="131" t="s">
        <v>198</v>
      </c>
      <c r="C342" s="119">
        <v>0</v>
      </c>
      <c r="D342" s="112"/>
      <c r="E342" s="119">
        <v>0</v>
      </c>
      <c r="F342" s="135">
        <v>0</v>
      </c>
      <c r="G342" s="107"/>
      <c r="I342" s="294"/>
    </row>
    <row r="343" spans="1:9" s="62" customFormat="1" x14ac:dyDescent="0.3">
      <c r="A343" s="116"/>
      <c r="B343" s="245" t="s">
        <v>158</v>
      </c>
      <c r="C343" s="119">
        <v>0</v>
      </c>
      <c r="D343" s="112">
        <v>1645.79</v>
      </c>
      <c r="E343" s="119">
        <v>0</v>
      </c>
      <c r="F343" s="135">
        <v>0</v>
      </c>
      <c r="G343" s="107">
        <v>0</v>
      </c>
      <c r="I343" s="294"/>
    </row>
    <row r="344" spans="1:9" s="62" customFormat="1" ht="27" x14ac:dyDescent="0.3">
      <c r="A344" s="116"/>
      <c r="B344" s="245" t="s">
        <v>265</v>
      </c>
      <c r="C344" s="119">
        <v>0</v>
      </c>
      <c r="D344" s="125"/>
      <c r="E344" s="119">
        <v>0</v>
      </c>
      <c r="F344" s="135">
        <v>0</v>
      </c>
      <c r="G344" s="107"/>
      <c r="I344" s="294"/>
    </row>
    <row r="345" spans="1:9" s="62" customFormat="1" x14ac:dyDescent="0.3">
      <c r="A345" s="116"/>
      <c r="B345" s="131" t="s">
        <v>159</v>
      </c>
      <c r="C345" s="119">
        <v>0</v>
      </c>
      <c r="D345" s="125"/>
      <c r="E345" s="119">
        <v>0</v>
      </c>
      <c r="F345" s="135">
        <v>0</v>
      </c>
      <c r="G345" s="107"/>
      <c r="I345" s="294"/>
    </row>
    <row r="346" spans="1:9" s="62" customFormat="1" ht="27" x14ac:dyDescent="0.3">
      <c r="A346" s="116"/>
      <c r="B346" s="131" t="s">
        <v>160</v>
      </c>
      <c r="C346" s="119">
        <v>0</v>
      </c>
      <c r="D346" s="125"/>
      <c r="E346" s="119">
        <v>0</v>
      </c>
      <c r="F346" s="135">
        <v>0</v>
      </c>
      <c r="G346" s="107"/>
      <c r="I346" s="294"/>
    </row>
    <row r="347" spans="1:9" ht="15" thickBot="1" x14ac:dyDescent="0.35">
      <c r="A347" s="239" t="s">
        <v>251</v>
      </c>
      <c r="B347" s="240" t="s">
        <v>252</v>
      </c>
      <c r="C347" s="241"/>
      <c r="D347" s="242"/>
      <c r="E347" s="243"/>
      <c r="F347" s="264"/>
      <c r="G347" s="244"/>
    </row>
    <row r="348" spans="1:9" s="192" customFormat="1" x14ac:dyDescent="0.3">
      <c r="A348" s="198">
        <v>11</v>
      </c>
      <c r="B348" s="194" t="s">
        <v>11</v>
      </c>
      <c r="C348" s="231"/>
      <c r="D348" s="196"/>
      <c r="E348" s="199"/>
      <c r="F348" s="199"/>
      <c r="G348" s="199"/>
      <c r="I348" s="295"/>
    </row>
    <row r="349" spans="1:9" x14ac:dyDescent="0.3">
      <c r="A349" s="124"/>
      <c r="B349" s="138" t="s">
        <v>157</v>
      </c>
      <c r="C349" s="112">
        <f>C350+C357</f>
        <v>8450.11</v>
      </c>
      <c r="D349" s="112">
        <v>10652</v>
      </c>
      <c r="E349" s="112">
        <v>5672.81</v>
      </c>
      <c r="F349" s="199">
        <f>E349/C349*100</f>
        <v>67.132972233497554</v>
      </c>
      <c r="G349" s="107">
        <f>E349/D349*100</f>
        <v>53.255820503191899</v>
      </c>
    </row>
    <row r="350" spans="1:9" x14ac:dyDescent="0.3">
      <c r="A350" s="121"/>
      <c r="B350" s="138" t="s">
        <v>253</v>
      </c>
      <c r="C350" s="112">
        <f>C351+C353+C355</f>
        <v>8046.2000000000007</v>
      </c>
      <c r="D350" s="112">
        <v>10252</v>
      </c>
      <c r="E350" s="112">
        <v>4975.1000000000004</v>
      </c>
      <c r="F350" s="199">
        <f>E350/C350*100</f>
        <v>61.831672093659115</v>
      </c>
      <c r="G350" s="107">
        <f>E350/D350*100</f>
        <v>48.528092079594231</v>
      </c>
    </row>
    <row r="351" spans="1:9" x14ac:dyDescent="0.3">
      <c r="A351" s="121"/>
      <c r="B351" s="138" t="s">
        <v>193</v>
      </c>
      <c r="C351" s="112">
        <v>6878.26</v>
      </c>
      <c r="D351" s="115"/>
      <c r="E351" s="112">
        <v>4975.1000000000004</v>
      </c>
      <c r="F351" s="199">
        <f>E351/C351*100</f>
        <v>72.330792962173575</v>
      </c>
      <c r="G351" s="107"/>
    </row>
    <row r="352" spans="1:9" x14ac:dyDescent="0.3">
      <c r="A352" s="121"/>
      <c r="B352" s="153" t="s">
        <v>194</v>
      </c>
      <c r="C352" s="112">
        <v>6878.26</v>
      </c>
      <c r="D352" s="127"/>
      <c r="E352" s="112">
        <v>4795.1000000000004</v>
      </c>
      <c r="F352" s="199">
        <f>E352/C352*100</f>
        <v>69.713852049791669</v>
      </c>
      <c r="G352" s="107"/>
      <c r="I352" s="297"/>
    </row>
    <row r="353" spans="1:9" s="62" customFormat="1" ht="27" x14ac:dyDescent="0.3">
      <c r="A353" s="121"/>
      <c r="B353" s="133" t="s">
        <v>266</v>
      </c>
      <c r="C353" s="112">
        <v>300</v>
      </c>
      <c r="D353" s="206"/>
      <c r="E353" s="112">
        <v>0</v>
      </c>
      <c r="F353" s="199">
        <v>0</v>
      </c>
      <c r="G353" s="107"/>
      <c r="I353" s="294"/>
    </row>
    <row r="354" spans="1:9" s="62" customFormat="1" ht="27" x14ac:dyDescent="0.3">
      <c r="A354" s="121"/>
      <c r="B354" s="159" t="s">
        <v>267</v>
      </c>
      <c r="C354" s="119">
        <v>300</v>
      </c>
      <c r="D354" s="206"/>
      <c r="E354" s="119">
        <v>0</v>
      </c>
      <c r="F354" s="199">
        <v>0</v>
      </c>
      <c r="G354" s="107"/>
      <c r="I354" s="294"/>
    </row>
    <row r="355" spans="1:9" ht="27" x14ac:dyDescent="0.3">
      <c r="A355" s="121"/>
      <c r="B355" s="133" t="s">
        <v>254</v>
      </c>
      <c r="C355" s="112">
        <v>867.94</v>
      </c>
      <c r="D355" s="206"/>
      <c r="E355" s="112">
        <v>536.27</v>
      </c>
      <c r="F355" s="199">
        <f>E355/C355*100</f>
        <v>61.786529022743494</v>
      </c>
      <c r="G355" s="107"/>
    </row>
    <row r="356" spans="1:9" ht="32.25" customHeight="1" x14ac:dyDescent="0.3">
      <c r="A356" s="157"/>
      <c r="B356" s="158" t="s">
        <v>255</v>
      </c>
      <c r="C356" s="141">
        <v>867.94</v>
      </c>
      <c r="D356" s="208"/>
      <c r="E356" s="141">
        <v>536.27</v>
      </c>
      <c r="F356" s="199">
        <f>E356/C356*100</f>
        <v>61.786529022743494</v>
      </c>
      <c r="G356" s="107"/>
    </row>
    <row r="357" spans="1:9" s="62" customFormat="1" ht="21.75" customHeight="1" x14ac:dyDescent="0.3">
      <c r="A357" s="157"/>
      <c r="B357" s="187" t="s">
        <v>199</v>
      </c>
      <c r="C357" s="188">
        <v>403.91</v>
      </c>
      <c r="D357" s="208">
        <v>400</v>
      </c>
      <c r="E357" s="188">
        <v>161.44</v>
      </c>
      <c r="F357" s="199">
        <v>0</v>
      </c>
      <c r="G357" s="107">
        <f>E357/D357*100</f>
        <v>40.36</v>
      </c>
      <c r="I357" s="294"/>
    </row>
    <row r="358" spans="1:9" s="62" customFormat="1" ht="32.25" customHeight="1" x14ac:dyDescent="0.3">
      <c r="A358" s="157"/>
      <c r="B358" s="187" t="s">
        <v>261</v>
      </c>
      <c r="C358" s="186">
        <v>403.91</v>
      </c>
      <c r="D358" s="208"/>
      <c r="E358" s="186">
        <v>161.44</v>
      </c>
      <c r="F358" s="199">
        <v>0</v>
      </c>
      <c r="G358" s="107"/>
      <c r="I358" s="294"/>
    </row>
    <row r="359" spans="1:9" s="62" customFormat="1" ht="32.25" customHeight="1" x14ac:dyDescent="0.3">
      <c r="A359" s="157"/>
      <c r="B359" s="158" t="s">
        <v>260</v>
      </c>
      <c r="C359" s="186">
        <v>403.91</v>
      </c>
      <c r="D359" s="208"/>
      <c r="E359" s="186">
        <v>161.44</v>
      </c>
      <c r="F359" s="199">
        <v>0</v>
      </c>
      <c r="G359" s="107"/>
      <c r="I359" s="294"/>
    </row>
    <row r="360" spans="1:9" s="62" customFormat="1" ht="23.25" customHeight="1" x14ac:dyDescent="0.3">
      <c r="A360" s="157"/>
      <c r="B360" s="187" t="s">
        <v>212</v>
      </c>
      <c r="C360" s="188">
        <v>0</v>
      </c>
      <c r="D360" s="208"/>
      <c r="E360" s="188">
        <v>0</v>
      </c>
      <c r="F360" s="199">
        <v>0</v>
      </c>
      <c r="G360" s="107"/>
      <c r="I360" s="294"/>
    </row>
    <row r="361" spans="1:9" s="62" customFormat="1" ht="31.5" customHeight="1" x14ac:dyDescent="0.3">
      <c r="A361" s="157"/>
      <c r="B361" s="158" t="s">
        <v>175</v>
      </c>
      <c r="C361" s="186">
        <v>0</v>
      </c>
      <c r="D361" s="208"/>
      <c r="E361" s="186">
        <v>0</v>
      </c>
      <c r="F361" s="199">
        <v>0</v>
      </c>
      <c r="G361" s="107"/>
      <c r="I361" s="294"/>
    </row>
    <row r="362" spans="1:9" s="192" customFormat="1" x14ac:dyDescent="0.3">
      <c r="A362" s="200">
        <v>50112</v>
      </c>
      <c r="B362" s="204" t="s">
        <v>49</v>
      </c>
      <c r="C362" s="107">
        <v>0</v>
      </c>
      <c r="D362" s="207"/>
      <c r="E362" s="107"/>
      <c r="F362" s="107"/>
      <c r="G362" s="107"/>
      <c r="I362" s="295"/>
    </row>
    <row r="363" spans="1:9" s="192" customFormat="1" x14ac:dyDescent="0.3">
      <c r="A363" s="200"/>
      <c r="B363" s="133" t="s">
        <v>234</v>
      </c>
      <c r="C363" s="107">
        <v>0</v>
      </c>
      <c r="D363" s="206">
        <v>108</v>
      </c>
      <c r="E363" s="107">
        <v>0</v>
      </c>
      <c r="F363" s="107">
        <v>0</v>
      </c>
      <c r="G363" s="107">
        <v>0</v>
      </c>
      <c r="I363" s="295"/>
    </row>
    <row r="364" spans="1:9" x14ac:dyDescent="0.3">
      <c r="A364" s="121"/>
      <c r="B364" s="133" t="s">
        <v>199</v>
      </c>
      <c r="C364" s="112">
        <v>0</v>
      </c>
      <c r="D364" s="206">
        <v>108</v>
      </c>
      <c r="E364" s="112">
        <v>0</v>
      </c>
      <c r="F364" s="107">
        <v>0</v>
      </c>
      <c r="G364" s="107">
        <v>0</v>
      </c>
    </row>
    <row r="365" spans="1:9" ht="27" x14ac:dyDescent="0.3">
      <c r="A365" s="121"/>
      <c r="B365" s="133" t="s">
        <v>223</v>
      </c>
      <c r="C365" s="112">
        <v>0</v>
      </c>
      <c r="D365" s="206"/>
      <c r="E365" s="112">
        <v>0</v>
      </c>
      <c r="F365" s="107">
        <v>0</v>
      </c>
      <c r="G365" s="107"/>
    </row>
    <row r="366" spans="1:9" x14ac:dyDescent="0.3">
      <c r="A366" s="140"/>
      <c r="B366" s="159" t="s">
        <v>163</v>
      </c>
      <c r="C366" s="119">
        <v>0</v>
      </c>
      <c r="D366" s="112"/>
      <c r="E366" s="119">
        <v>0</v>
      </c>
      <c r="F366" s="107">
        <v>0</v>
      </c>
      <c r="G366" s="107"/>
    </row>
  </sheetData>
  <mergeCells count="3">
    <mergeCell ref="A1:G1"/>
    <mergeCell ref="A3:G3"/>
    <mergeCell ref="B7:G7"/>
  </mergeCells>
  <pageMargins left="0.25" right="0.25" top="0.75" bottom="0.75" header="0.3" footer="0.3"/>
  <pageSetup paperSize="9" orientation="landscape" r:id="rId1"/>
  <ignoredErrors>
    <ignoredError sqref="A29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SAŽETAK</vt:lpstr>
      <vt:lpstr>Račun prihoda i rashoda ek</vt:lpstr>
      <vt:lpstr>Prihodi i rashodi prema izvoru </vt:lpstr>
      <vt:lpstr>Rashodi prema funkcijskoj kl</vt:lpstr>
      <vt:lpstr>Račun financiranja po izvorima </vt:lpstr>
      <vt:lpstr>Račun financiranja</vt:lpstr>
      <vt:lpstr>POSEBNI 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Admin</cp:lastModifiedBy>
  <cp:lastPrinted>2026-03-23T08:19:08Z</cp:lastPrinted>
  <dcterms:created xsi:type="dcterms:W3CDTF">2022-08-12T12:51:27Z</dcterms:created>
  <dcterms:modified xsi:type="dcterms:W3CDTF">2026-07-30T11:44:13Z</dcterms:modified>
</cp:coreProperties>
</file>