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REBALANS\"/>
    </mc:Choice>
  </mc:AlternateContent>
  <xr:revisionPtr revIDLastSave="0" documentId="13_ncr:1_{0B32F5AA-3484-4362-BD10-52375F46920E}" xr6:coauthVersionLast="47" xr6:coauthVersionMax="47" xr10:uidLastSave="{00000000-0000-0000-0000-000000000000}"/>
  <bookViews>
    <workbookView xWindow="-108" yWindow="-108" windowWidth="23256" windowHeight="12576" firstSheet="2" activeTab="2" xr2:uid="{00000000-000D-0000-FFFF-FFFF00000000}"/>
  </bookViews>
  <sheets>
    <sheet name="SAŽETAK" sheetId="1" r:id="rId1"/>
    <sheet name="Račun prihoda i rashoda" sheetId="9" r:id="rId2"/>
    <sheet name="Prihodi i rashodi po izvorima" sheetId="3" r:id="rId3"/>
    <sheet name="Rashodi prema funkcijskoj kl" sheetId="5" r:id="rId4"/>
    <sheet name="Račun financiranja" sheetId="6" r:id="rId5"/>
    <sheet name="Račun financiranja po izvorima " sheetId="8" r:id="rId6"/>
    <sheet name="POSEBNI DIO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3" i="9" l="1"/>
  <c r="G34" i="9"/>
  <c r="I11" i="1"/>
  <c r="G36" i="3"/>
  <c r="G108" i="7"/>
  <c r="H108" i="7"/>
  <c r="G17" i="3"/>
  <c r="G10" i="3"/>
  <c r="G12" i="9"/>
  <c r="G11" i="9" s="1"/>
  <c r="G15" i="9"/>
  <c r="G28" i="9"/>
  <c r="G27" i="9"/>
  <c r="G26" i="9" s="1"/>
  <c r="I12" i="1"/>
  <c r="I13" i="1"/>
  <c r="I14" i="1"/>
  <c r="H6" i="7"/>
  <c r="H14" i="1"/>
  <c r="G6" i="7"/>
  <c r="G41" i="3"/>
  <c r="G40" i="3"/>
  <c r="G37" i="3"/>
  <c r="G28" i="3"/>
  <c r="G35" i="3"/>
  <c r="G29" i="3"/>
  <c r="E13" i="5"/>
  <c r="E12" i="5" s="1"/>
  <c r="G25" i="9" l="1"/>
  <c r="G34" i="3"/>
  <c r="H54" i="7"/>
  <c r="H53" i="7" s="1"/>
  <c r="G53" i="7"/>
  <c r="G54" i="7"/>
  <c r="G27" i="3" l="1"/>
  <c r="H52" i="7"/>
  <c r="J120" i="7"/>
  <c r="J119" i="7"/>
  <c r="J118" i="7"/>
  <c r="J117" i="7"/>
  <c r="J116" i="7"/>
  <c r="J115" i="7"/>
  <c r="J112" i="7"/>
  <c r="I120" i="7"/>
  <c r="I119" i="7"/>
  <c r="I118" i="7"/>
  <c r="I117" i="7"/>
  <c r="I116" i="7"/>
  <c r="I115" i="7"/>
  <c r="I112" i="7"/>
  <c r="H27" i="7" l="1"/>
  <c r="H11" i="7"/>
  <c r="H39" i="7" l="1"/>
  <c r="H38" i="7" s="1"/>
  <c r="H123" i="7" l="1"/>
  <c r="H122" i="7"/>
  <c r="H93" i="7"/>
  <c r="H92" i="7"/>
  <c r="H91" i="7" s="1"/>
  <c r="H120" i="7" l="1"/>
  <c r="H119" i="7"/>
  <c r="H118" i="7"/>
  <c r="H117" i="7"/>
  <c r="H116" i="7"/>
  <c r="H115" i="7"/>
  <c r="H112" i="7"/>
  <c r="H19" i="3" l="1"/>
  <c r="I19" i="3"/>
  <c r="H17" i="3"/>
  <c r="I20" i="3"/>
  <c r="I17" i="3" s="1"/>
  <c r="H20" i="3"/>
  <c r="E17" i="3"/>
  <c r="H34" i="3"/>
  <c r="F17" i="3" l="1"/>
  <c r="F10" i="3" s="1"/>
  <c r="D11" i="5"/>
  <c r="I12" i="9"/>
  <c r="H12" i="9"/>
  <c r="G113" i="7" l="1"/>
  <c r="K14" i="1" l="1"/>
  <c r="G11" i="5"/>
  <c r="F11" i="5"/>
  <c r="I93" i="7"/>
  <c r="I91" i="7" s="1"/>
  <c r="J93" i="7"/>
  <c r="I92" i="7"/>
  <c r="J92" i="7"/>
  <c r="J91" i="7" s="1"/>
  <c r="F26" i="9" l="1"/>
  <c r="J14" i="1"/>
  <c r="F12" i="5" l="1"/>
  <c r="E10" i="3"/>
  <c r="D12" i="5"/>
  <c r="G12" i="5" l="1"/>
  <c r="H26" i="9"/>
  <c r="H25" i="9" s="1"/>
  <c r="I26" i="9"/>
  <c r="I25" i="9" s="1"/>
  <c r="H32" i="9"/>
  <c r="I32" i="9"/>
  <c r="F32" i="9"/>
  <c r="F25" i="9" s="1"/>
  <c r="E34" i="3"/>
  <c r="E27" i="3" s="1"/>
  <c r="G92" i="7"/>
  <c r="H11" i="9"/>
  <c r="H10" i="9" s="1"/>
  <c r="I11" i="9"/>
  <c r="I10" i="9" s="1"/>
  <c r="F11" i="9"/>
  <c r="F10" i="9" s="1"/>
  <c r="F15" i="9"/>
  <c r="I13" i="3"/>
  <c r="I14" i="3"/>
  <c r="I15" i="3"/>
  <c r="I16" i="3"/>
  <c r="I21" i="3"/>
  <c r="I22" i="3"/>
  <c r="H13" i="3"/>
  <c r="H14" i="3"/>
  <c r="H15" i="3"/>
  <c r="H16" i="3"/>
  <c r="H21" i="3"/>
  <c r="H22" i="3"/>
  <c r="H10" i="3"/>
  <c r="I34" i="3"/>
  <c r="I27" i="3" s="1"/>
  <c r="F34" i="3"/>
  <c r="D30" i="3"/>
  <c r="F27" i="3" l="1"/>
  <c r="H27" i="3"/>
  <c r="I10" i="3"/>
  <c r="D38" i="3" l="1"/>
  <c r="D34" i="3"/>
  <c r="D27" i="3" s="1"/>
  <c r="G122" i="7" l="1"/>
  <c r="I53" i="7" l="1"/>
  <c r="I52" i="7" s="1"/>
  <c r="J53" i="7"/>
  <c r="J52" i="7" s="1"/>
  <c r="G52" i="7"/>
  <c r="I40" i="7" l="1"/>
  <c r="J40" i="7" s="1"/>
  <c r="I37" i="7"/>
  <c r="J37" i="7" s="1"/>
  <c r="J123" i="7"/>
  <c r="J122" i="7"/>
  <c r="I123" i="7"/>
  <c r="I122" i="7"/>
  <c r="G118" i="7" l="1"/>
  <c r="G110" i="7"/>
  <c r="G109" i="7"/>
  <c r="G117" i="7"/>
  <c r="G39" i="7" l="1"/>
  <c r="G93" i="7"/>
  <c r="G91" i="7" s="1"/>
  <c r="G123" i="7"/>
  <c r="I39" i="7" l="1"/>
  <c r="J39" i="7" s="1"/>
  <c r="G38" i="7"/>
  <c r="I38" i="7"/>
  <c r="J38" i="7" s="1"/>
  <c r="F117" i="7"/>
  <c r="F113" i="7"/>
  <c r="F109" i="7"/>
  <c r="E25" i="9"/>
  <c r="E11" i="9"/>
  <c r="E10" i="9" s="1"/>
  <c r="C11" i="5"/>
  <c r="C12" i="5" s="1"/>
  <c r="G11" i="1" l="1"/>
  <c r="G14" i="1" s="1"/>
  <c r="E122" i="7" l="1"/>
  <c r="E117" i="7"/>
  <c r="E109" i="7"/>
  <c r="E113" i="7"/>
  <c r="E52" i="7"/>
  <c r="E43" i="7"/>
  <c r="E37" i="7"/>
  <c r="E9" i="7"/>
  <c r="B12" i="5"/>
  <c r="F29" i="1"/>
  <c r="D26" i="9"/>
  <c r="D25" i="9" s="1"/>
  <c r="D32" i="9"/>
  <c r="D11" i="9"/>
  <c r="F39" i="1"/>
  <c r="F11" i="1"/>
  <c r="F14" i="1" s="1"/>
  <c r="G21" i="1" l="1"/>
  <c r="G22" i="1" s="1"/>
  <c r="K21" i="1" l="1"/>
  <c r="J21" i="1"/>
  <c r="H21" i="1"/>
  <c r="F21" i="1"/>
  <c r="F22" i="1" l="1"/>
  <c r="G36" i="1"/>
  <c r="G39" i="1" s="1"/>
  <c r="H36" i="1" s="1"/>
  <c r="H39" i="1" s="1"/>
  <c r="J36" i="1" s="1"/>
  <c r="J39" i="1" s="1"/>
  <c r="K36" i="1" s="1"/>
  <c r="K39" i="1" s="1"/>
  <c r="H22" i="1"/>
  <c r="K22" i="1"/>
  <c r="J22" i="1"/>
</calcChain>
</file>

<file path=xl/sharedStrings.xml><?xml version="1.0" encoding="utf-8"?>
<sst xmlns="http://schemas.openxmlformats.org/spreadsheetml/2006/main" count="343" uniqueCount="154">
  <si>
    <t>PRIHODI UKUPNO</t>
  </si>
  <si>
    <t>RASHODI UKUPNO</t>
  </si>
  <si>
    <t>RAZLIKA - VIŠAK / MANJAK</t>
  </si>
  <si>
    <t>VIŠAK / MANJAK IZ PRETHODNE(IH) GODINE KOJI ĆE SE RASPOREDITI / POKRITI</t>
  </si>
  <si>
    <t>NETO FINANCIRANJE</t>
  </si>
  <si>
    <t>VIŠAK / MANJAK + NETO FINANCIRANJE</t>
  </si>
  <si>
    <t>Naziv prihoda</t>
  </si>
  <si>
    <t xml:space="preserve">A. RAČUN PRIHODA I RASHODA </t>
  </si>
  <si>
    <t>Razred</t>
  </si>
  <si>
    <t>Skupina</t>
  </si>
  <si>
    <t>Izvor</t>
  </si>
  <si>
    <t>Prihodi poslovanja</t>
  </si>
  <si>
    <t>Opći prihodi i primici</t>
  </si>
  <si>
    <t>Naziv rashoda</t>
  </si>
  <si>
    <t>Rashodi poslovanja</t>
  </si>
  <si>
    <t>Rashodi za zaposlene</t>
  </si>
  <si>
    <t>Rashodi za nabavu nefinancijske imovine</t>
  </si>
  <si>
    <t>RASHODI PREMA FUNKCIJSKOJ KLASIFIKACIJI</t>
  </si>
  <si>
    <t>BROJČANA OZNAKA I NAZIV</t>
  </si>
  <si>
    <t>UKUPNI RASHODI</t>
  </si>
  <si>
    <t>B. RAČUN FINANCIRANJA</t>
  </si>
  <si>
    <t>Primici od financijske imovine i zaduživanja</t>
  </si>
  <si>
    <t>Izdaci za financijsku imovinu i otplate zajmova</t>
  </si>
  <si>
    <t>II. POSEBNI DIO</t>
  </si>
  <si>
    <t>I. OPĆI DIO</t>
  </si>
  <si>
    <t>Šifra</t>
  </si>
  <si>
    <t xml:space="preserve">Naziv </t>
  </si>
  <si>
    <t>Materijalni rashodi</t>
  </si>
  <si>
    <t>Primici od zaduživanja</t>
  </si>
  <si>
    <t>Namjenski primici od zaduživanja</t>
  </si>
  <si>
    <t>Izdaci za otplatu glavnice primljenih kredita i zajmova</t>
  </si>
  <si>
    <t>Vlastiti prihodi</t>
  </si>
  <si>
    <t>A) SAŽETAK RAČUNA PRIHODA I RASHODA</t>
  </si>
  <si>
    <t>B) SAŽETAK RAČUNA FINANCIRANJA</t>
  </si>
  <si>
    <t>Pomoći iz inozemstva i od subjekata unutar općeg proračuna</t>
  </si>
  <si>
    <t>Prihodi iz nadležnog proračuna i od HZZO-a temeljem ugovornih obveza</t>
  </si>
  <si>
    <t>Rashodi za nabavu proizvedene dugotrajne imovine</t>
  </si>
  <si>
    <t>Naziv</t>
  </si>
  <si>
    <t>Izvanstandardni programi u školama</t>
  </si>
  <si>
    <t>Produženi boravak</t>
  </si>
  <si>
    <t>Financiranje nabave drugih obrazovnih materijala</t>
  </si>
  <si>
    <t>Naknade građanima i kućanstvima na temelju osiguranja i druge naknade</t>
  </si>
  <si>
    <t xml:space="preserve"> A 1013-06</t>
  </si>
  <si>
    <t>A 1013-07</t>
  </si>
  <si>
    <t>Osnovnoškolsko obrazovanje</t>
  </si>
  <si>
    <t xml:space="preserve"> A 1012-01</t>
  </si>
  <si>
    <t>A 1012-02</t>
  </si>
  <si>
    <t xml:space="preserve">Financijski rashodi </t>
  </si>
  <si>
    <t xml:space="preserve">Opći prihodi i primici </t>
  </si>
  <si>
    <t>09 Obrazovanje</t>
  </si>
  <si>
    <t>0912 Osnovno obrazovanje</t>
  </si>
  <si>
    <t>096 Dodatne usluge u obrazovanju</t>
  </si>
  <si>
    <t>A 1013-13</t>
  </si>
  <si>
    <t>Prehrana učenika u osnovnim školama</t>
  </si>
  <si>
    <t>A 1013-14</t>
  </si>
  <si>
    <t xml:space="preserve">A 1013-17 </t>
  </si>
  <si>
    <t>Program predškole</t>
  </si>
  <si>
    <t>Pomoći</t>
  </si>
  <si>
    <t xml:space="preserve">Pomoći </t>
  </si>
  <si>
    <t>PROGRAM 1012</t>
  </si>
  <si>
    <t xml:space="preserve">Vlastiti prihodi </t>
  </si>
  <si>
    <t>Prihodi za posebne namjene</t>
  </si>
  <si>
    <t xml:space="preserve">Donacije </t>
  </si>
  <si>
    <t xml:space="preserve">Rashodi za zaposlene </t>
  </si>
  <si>
    <t>Materijalni rashodi škola STANDARD</t>
  </si>
  <si>
    <t>Financijski rashodi škola  STANDARD</t>
  </si>
  <si>
    <t>Opremanje škola STANDARD</t>
  </si>
  <si>
    <t>A 1012-10</t>
  </si>
  <si>
    <t>A1012-12</t>
  </si>
  <si>
    <t xml:space="preserve">Opremanje škola-vlastiti i namjenski prihodi </t>
  </si>
  <si>
    <t>Materijalni rashodi-vlastiti i namjenski prihodi</t>
  </si>
  <si>
    <t>Rashodi za zaposlene-vlastiti i namjenski prihodi škola</t>
  </si>
  <si>
    <t xml:space="preserve">A 1012 -09 </t>
  </si>
  <si>
    <t>PROGRAM 1013</t>
  </si>
  <si>
    <t xml:space="preserve">Materijalni rashodi </t>
  </si>
  <si>
    <t xml:space="preserve">Višak vlastitih prihoda </t>
  </si>
  <si>
    <t>Sredstva iz EU</t>
  </si>
  <si>
    <t xml:space="preserve">UKUPNO </t>
  </si>
  <si>
    <t>OSNOVNOŠKOLSTVO</t>
  </si>
  <si>
    <t>B. RAČUN FINANCIRANJA PREMA IZVORIMA FINANCIRANJA</t>
  </si>
  <si>
    <t>Brojčana oznaka i naziv</t>
  </si>
  <si>
    <t>PRIMICI UKUPNO</t>
  </si>
  <si>
    <t>8 Namjenski primici od zaduživanja</t>
  </si>
  <si>
    <t xml:space="preserve">  81 Namjenski primici od zaduživanja</t>
  </si>
  <si>
    <t>IZDACI UKUPNO</t>
  </si>
  <si>
    <t>1 Opći prihodi i primici</t>
  </si>
  <si>
    <t xml:space="preserve">  11 Opći prihodi i primici</t>
  </si>
  <si>
    <t>3 Vlastiti prihodi</t>
  </si>
  <si>
    <t xml:space="preserve">  31 Vlastiti prihodi</t>
  </si>
  <si>
    <t>PRIHODI POSLOVANJA PREMA IZVORIMA FINANCIRANJA</t>
  </si>
  <si>
    <t>RASHODI POSLOVANJA PREMA IZVORIMA FINANCIRANJA</t>
  </si>
  <si>
    <t>D) VIŠEGODIŠNJI PLAN URAVNOTEŽENJA</t>
  </si>
  <si>
    <t>PRIJENOS VIŠKA / MANJKA IZ PRETHODNE(IH) GODINE</t>
  </si>
  <si>
    <t>VIŠAK / MANJAK TEKUĆE GODINE</t>
  </si>
  <si>
    <t>PRIJENOS VIŠKA / MANJKA U SLJEDEĆE RAZDOBLJE</t>
  </si>
  <si>
    <t xml:space="preserve">C) PRENESENI VIŠAK ILI PRENESENI MANJAK </t>
  </si>
  <si>
    <t>VIŠAK / MANJAK + NETO FINANCIRANJE + PRIJENOS VIŠKA / MANJKA IZ PRETHODNE(IH) GODINE - PRIJENOS VIŠKA / MANJKA U SLJEDEĆE RAZDOBLJE</t>
  </si>
  <si>
    <t>6 PRIHODI POSLOVANJA</t>
  </si>
  <si>
    <t>7 PRIHODI OD PRODAJE NEFINANCIJSKE IMOVINE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</si>
  <si>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</si>
  <si>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</si>
  <si>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</si>
  <si>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</si>
  <si>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PRIHODI POSLOVANJA PREMA EKONOMSKOJ KLASIFIKACIJI</t>
  </si>
  <si>
    <t>Prihodi od prodaje nefinancijske imovine</t>
  </si>
  <si>
    <t>Prihodi od prodaje proizvedene dugotrajne imovine</t>
  </si>
  <si>
    <t>RASHODI POSLOVANJA PREMA EKONOMSKOJ KLASIFIKACIJI</t>
  </si>
  <si>
    <t>4 Prihodi za posebne namjene</t>
  </si>
  <si>
    <t xml:space="preserve">  43 Ostali prihodi za posebne namjene</t>
  </si>
  <si>
    <t>5 Pomoći</t>
  </si>
  <si>
    <t>Prihodi od financijske imovine</t>
  </si>
  <si>
    <t xml:space="preserve">Prihodi od prodaje proizvoida i robe te pruženih usluga, prihodi od donacija </t>
  </si>
  <si>
    <t xml:space="preserve">Ostali nespomenuti prihodi </t>
  </si>
  <si>
    <t>Financijski rashodi</t>
  </si>
  <si>
    <t>Naknade građanima i kućanstvima</t>
  </si>
  <si>
    <t xml:space="preserve">3 Vlastiti prihodi </t>
  </si>
  <si>
    <t xml:space="preserve"> 61 Donacije</t>
  </si>
  <si>
    <t xml:space="preserve">6 Donacije </t>
  </si>
  <si>
    <t xml:space="preserve">  61 Donacije</t>
  </si>
  <si>
    <t>9 Višak/manjak prihoda</t>
  </si>
  <si>
    <t>9231 Višak vlastitih prihoda</t>
  </si>
  <si>
    <t>Projekcija proračuna
za 2027.</t>
  </si>
  <si>
    <t>EUR</t>
  </si>
  <si>
    <t xml:space="preserve">Dodatna ulaganja na građevinskim objektima </t>
  </si>
  <si>
    <t>Dodatna ulaganja STANDARD</t>
  </si>
  <si>
    <t xml:space="preserve"> A 1013-04</t>
  </si>
  <si>
    <t xml:space="preserve">Izvanškolske aktivnosti </t>
  </si>
  <si>
    <t xml:space="preserve"> A 1012-05</t>
  </si>
  <si>
    <t>Materijalni rashodi škola IZVANSTANDARD</t>
  </si>
  <si>
    <t>Ostali financijski rashodi</t>
  </si>
  <si>
    <t>Izvršenje 2024.</t>
  </si>
  <si>
    <t>Plan 2025.</t>
  </si>
  <si>
    <t>Proračun za 2026.</t>
  </si>
  <si>
    <t>Projekcija proračuna
za 2028.</t>
  </si>
  <si>
    <t xml:space="preserve">Donacije i ostali rashodi </t>
  </si>
  <si>
    <t>Donacije i ostali rashodi</t>
  </si>
  <si>
    <t>Plaće za zaposlene</t>
  </si>
  <si>
    <t>Dodatna ulaganja IZVANSTANDARD</t>
  </si>
  <si>
    <t>Opremanje škola IZVANSTANDARD</t>
  </si>
  <si>
    <t xml:space="preserve"> K 1012-07</t>
  </si>
  <si>
    <t>K 1012-08</t>
  </si>
  <si>
    <t>Višak  prihoda HZZ</t>
  </si>
  <si>
    <t>A 1012-03</t>
  </si>
  <si>
    <t>A 1012-04</t>
  </si>
  <si>
    <t>54-Europski poljoprivredni jamstveni fond-školska shema</t>
  </si>
  <si>
    <t>561-Europski socijalni fond +</t>
  </si>
  <si>
    <t>50112  Pomoći iz inozemstva i od subjekata unutar općeg proračuna</t>
  </si>
  <si>
    <t xml:space="preserve">Škola puna mogućnosti </t>
  </si>
  <si>
    <t xml:space="preserve">Višak prihoda korisnici </t>
  </si>
  <si>
    <t>REBALANS FINANCIJSKOG PLAN OSNOVNE ŠKOLE ZADARSKI OTOCI - ZADAR
ZA 2026. I PROJEKCIJA ZA 2027. I 2028. GODINU</t>
  </si>
  <si>
    <t>REBALANS FINANCIJSKOG PLANA OSNOVNE ŠKOLE ZADARSKI OTOCI - ZADAR
ZA 2026. I PROJEKCIJA ZA 2027. I 2028. GODINU</t>
  </si>
  <si>
    <t>Rebalans proračuna za 2026.</t>
  </si>
  <si>
    <t xml:space="preserve">REBALANS FINANCIJSKOG PLANA OSNOVNE ŠKOLE ZADARSKI OTOCI - ZADAR
ZA 2026. I PROJEKCIJA ZA 2027. I 2028. GODINU
</t>
  </si>
  <si>
    <t>Rashodi za dodatna ulaganja na postrojenjima i opremi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</si>
</sst>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n"/>
  </numFmts>
  <fonts count="2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i/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i/>
      <sz val="10"/>
      <color indexed="8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2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i/>
      <sz val="1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i/>
      <sz val="8"/>
      <color indexed="8"/>
      <name val="Arial"/>
      <family val="2"/>
      <charset val="238"/>
    </font>
    <font>
      <sz val="1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9" fillId="0" borderId="0"/>
    <xf numFmtId="0" fontId="9" fillId="0" borderId="0"/>
    <xf numFmtId="0" fontId="3" fillId="0" borderId="0"/>
  </cellStyleXfs>
  <cellXfs count="302">
    <xf numFmtId="0" fontId="0" fillId="0" borderId="0" xfId="0"/>
    <xf numFmtId="0" fontId="2" fillId="0" borderId="0" xfId="0" applyNumberFormat="1" applyFont="1" applyFill="1" applyBorder="1" applyAlignment="1" applyProtection="1">
      <alignment horizontal="left" wrapText="1"/>
    </xf>
    <xf numFmtId="0" fontId="4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3" fontId="3" fillId="2" borderId="3" xfId="0" applyNumberFormat="1" applyFont="1" applyFill="1" applyBorder="1" applyAlignment="1">
      <alignment horizontal="right"/>
    </xf>
    <xf numFmtId="0" fontId="11" fillId="2" borderId="3" xfId="0" applyNumberFormat="1" applyFont="1" applyFill="1" applyBorder="1" applyAlignment="1" applyProtection="1">
      <alignment horizontal="left"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0" fontId="11" fillId="2" borderId="3" xfId="0" applyNumberFormat="1" applyFont="1" applyFill="1" applyBorder="1" applyAlignment="1" applyProtection="1">
      <alignment horizontal="left" vertical="center"/>
    </xf>
    <xf numFmtId="0" fontId="9" fillId="2" borderId="3" xfId="0" applyNumberFormat="1" applyFont="1" applyFill="1" applyBorder="1" applyAlignment="1" applyProtection="1">
      <alignment horizontal="left" vertical="center" wrapText="1"/>
    </xf>
    <xf numFmtId="0" fontId="10" fillId="2" borderId="3" xfId="0" quotePrefix="1" applyFont="1" applyFill="1" applyBorder="1" applyAlignment="1">
      <alignment horizontal="left" vertical="center" wrapText="1"/>
    </xf>
    <xf numFmtId="0" fontId="7" fillId="0" borderId="0" xfId="0" quotePrefix="1" applyNumberFormat="1" applyFont="1" applyFill="1" applyBorder="1" applyAlignment="1" applyProtection="1">
      <alignment horizontal="left" wrapText="1"/>
    </xf>
    <xf numFmtId="0" fontId="8" fillId="0" borderId="0" xfId="0" applyNumberFormat="1" applyFont="1" applyFill="1" applyBorder="1" applyAlignment="1" applyProtection="1">
      <alignment wrapText="1"/>
    </xf>
    <xf numFmtId="0" fontId="6" fillId="4" borderId="4" xfId="0" applyNumberFormat="1" applyFont="1" applyFill="1" applyBorder="1" applyAlignment="1" applyProtection="1">
      <alignment horizontal="center" vertical="center" wrapText="1"/>
    </xf>
    <xf numFmtId="0" fontId="6" fillId="4" borderId="3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11" fillId="2" borderId="3" xfId="0" applyNumberFormat="1" applyFont="1" applyFill="1" applyBorder="1" applyAlignment="1" applyProtection="1">
      <alignment vertical="center" wrapText="1"/>
    </xf>
    <xf numFmtId="0" fontId="9" fillId="2" borderId="3" xfId="0" applyNumberFormat="1" applyFont="1" applyFill="1" applyBorder="1" applyAlignment="1" applyProtection="1">
      <alignment vertical="center" wrapText="1"/>
    </xf>
    <xf numFmtId="0" fontId="6" fillId="0" borderId="1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center" wrapText="1"/>
    </xf>
    <xf numFmtId="0" fontId="6" fillId="0" borderId="2" xfId="0" quotePrefix="1" applyNumberFormat="1" applyFont="1" applyFill="1" applyBorder="1" applyAlignment="1" applyProtection="1">
      <alignment horizontal="left"/>
    </xf>
    <xf numFmtId="0" fontId="11" fillId="3" borderId="1" xfId="0" applyFont="1" applyFill="1" applyBorder="1" applyAlignment="1">
      <alignment horizontal="left" vertical="center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18" fillId="2" borderId="4" xfId="0" applyNumberFormat="1" applyFont="1" applyFill="1" applyBorder="1" applyAlignment="1" applyProtection="1">
      <alignment horizontal="left" vertical="center" wrapText="1"/>
    </xf>
    <xf numFmtId="0" fontId="18" fillId="2" borderId="3" xfId="0" applyNumberFormat="1" applyFont="1" applyFill="1" applyBorder="1" applyAlignment="1" applyProtection="1">
      <alignment horizontal="left" vertical="center" wrapText="1"/>
    </xf>
    <xf numFmtId="0" fontId="18" fillId="2" borderId="6" xfId="0" applyNumberFormat="1" applyFont="1" applyFill="1" applyBorder="1" applyAlignment="1" applyProtection="1">
      <alignment horizontal="left" vertical="center" wrapText="1"/>
    </xf>
    <xf numFmtId="0" fontId="3" fillId="2" borderId="2" xfId="0" applyNumberFormat="1" applyFont="1" applyFill="1" applyBorder="1" applyAlignment="1" applyProtection="1">
      <alignment vertical="center" wrapText="1"/>
    </xf>
    <xf numFmtId="0" fontId="3" fillId="2" borderId="4" xfId="0" applyNumberFormat="1" applyFont="1" applyFill="1" applyBorder="1" applyAlignment="1" applyProtection="1">
      <alignment vertical="center" wrapText="1"/>
    </xf>
    <xf numFmtId="0" fontId="3" fillId="2" borderId="7" xfId="0" applyNumberFormat="1" applyFont="1" applyFill="1" applyBorder="1" applyAlignment="1" applyProtection="1">
      <alignment horizontal="center" vertical="center" wrapText="1"/>
    </xf>
    <xf numFmtId="0" fontId="18" fillId="2" borderId="8" xfId="0" applyNumberFormat="1" applyFont="1" applyFill="1" applyBorder="1" applyAlignment="1" applyProtection="1">
      <alignment horizontal="left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 indent="1"/>
    </xf>
    <xf numFmtId="0" fontId="3" fillId="2" borderId="2" xfId="0" applyNumberFormat="1" applyFont="1" applyFill="1" applyBorder="1" applyAlignment="1" applyProtection="1">
      <alignment horizontal="left" vertical="center" wrapText="1" indent="1"/>
    </xf>
    <xf numFmtId="0" fontId="3" fillId="2" borderId="4" xfId="0" applyNumberFormat="1" applyFont="1" applyFill="1" applyBorder="1" applyAlignment="1" applyProtection="1">
      <alignment horizontal="left" vertical="center" wrapText="1" indent="1"/>
    </xf>
    <xf numFmtId="0" fontId="3" fillId="2" borderId="2" xfId="0" applyNumberFormat="1" applyFont="1" applyFill="1" applyBorder="1" applyAlignment="1" applyProtection="1">
      <alignment horizontal="left" vertical="center" wrapText="1" indent="1"/>
    </xf>
    <xf numFmtId="0" fontId="3" fillId="2" borderId="4" xfId="0" applyNumberFormat="1" applyFont="1" applyFill="1" applyBorder="1" applyAlignment="1" applyProtection="1">
      <alignment horizontal="left" vertical="center" wrapText="1" indent="1"/>
    </xf>
    <xf numFmtId="0" fontId="6" fillId="2" borderId="7" xfId="0" applyNumberFormat="1" applyFont="1" applyFill="1" applyBorder="1" applyAlignment="1" applyProtection="1">
      <alignment horizontal="left" vertical="center" wrapText="1"/>
    </xf>
    <xf numFmtId="0" fontId="6" fillId="2" borderId="5" xfId="0" applyNumberFormat="1" applyFont="1" applyFill="1" applyBorder="1" applyAlignment="1" applyProtection="1">
      <alignment horizontal="left" vertical="center" wrapText="1"/>
    </xf>
    <xf numFmtId="0" fontId="6" fillId="2" borderId="8" xfId="0" applyNumberFormat="1" applyFont="1" applyFill="1" applyBorder="1" applyAlignment="1" applyProtection="1">
      <alignment horizontal="left" vertical="center" wrapText="1"/>
    </xf>
    <xf numFmtId="0" fontId="18" fillId="2" borderId="2" xfId="0" applyNumberFormat="1" applyFont="1" applyFill="1" applyBorder="1" applyAlignment="1" applyProtection="1">
      <alignment horizontal="left" vertical="center" wrapText="1"/>
    </xf>
    <xf numFmtId="0" fontId="18" fillId="2" borderId="4" xfId="0" applyNumberFormat="1" applyFont="1" applyFill="1" applyBorder="1" applyAlignment="1" applyProtection="1">
      <alignment horizontal="left" vertical="center" wrapText="1"/>
    </xf>
    <xf numFmtId="0" fontId="18" fillId="2" borderId="1" xfId="0" applyNumberFormat="1" applyFont="1" applyFill="1" applyBorder="1" applyAlignment="1" applyProtection="1">
      <alignment horizontal="right" vertical="center" wrapText="1"/>
    </xf>
    <xf numFmtId="0" fontId="3" fillId="2" borderId="5" xfId="0" applyNumberFormat="1" applyFont="1" applyFill="1" applyBorder="1" applyAlignment="1" applyProtection="1">
      <alignment horizontal="left" vertical="center" wrapText="1"/>
    </xf>
    <xf numFmtId="3" fontId="0" fillId="0" borderId="0" xfId="0" applyNumberFormat="1"/>
    <xf numFmtId="0" fontId="6" fillId="2" borderId="1" xfId="0" applyNumberFormat="1" applyFont="1" applyFill="1" applyBorder="1" applyAlignment="1" applyProtection="1">
      <alignment horizontal="left" vertical="center" wrapText="1"/>
    </xf>
    <xf numFmtId="0" fontId="18" fillId="2" borderId="4" xfId="0" applyNumberFormat="1" applyFont="1" applyFill="1" applyBorder="1" applyAlignment="1" applyProtection="1">
      <alignment horizontal="left" vertical="center" wrapText="1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 indent="1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6" fillId="2" borderId="2" xfId="0" applyNumberFormat="1" applyFont="1" applyFill="1" applyBorder="1" applyAlignment="1" applyProtection="1">
      <alignment horizontal="left" vertical="center" wrapText="1"/>
    </xf>
    <xf numFmtId="0" fontId="6" fillId="2" borderId="4" xfId="0" applyNumberFormat="1" applyFont="1" applyFill="1" applyBorder="1" applyAlignment="1" applyProtection="1">
      <alignment horizontal="left" vertical="center" wrapText="1"/>
    </xf>
    <xf numFmtId="0" fontId="6" fillId="2" borderId="5" xfId="0" applyNumberFormat="1" applyFont="1" applyFill="1" applyBorder="1" applyAlignment="1" applyProtection="1">
      <alignment horizontal="left" vertical="center" wrapText="1"/>
    </xf>
    <xf numFmtId="0" fontId="6" fillId="2" borderId="8" xfId="0" applyNumberFormat="1" applyFont="1" applyFill="1" applyBorder="1" applyAlignment="1" applyProtection="1">
      <alignment horizontal="left" vertical="center" wrapText="1"/>
    </xf>
    <xf numFmtId="0" fontId="18" fillId="2" borderId="1" xfId="0" applyNumberFormat="1" applyFont="1" applyFill="1" applyBorder="1" applyAlignment="1" applyProtection="1">
      <alignment horizontal="left" vertical="center" wrapText="1"/>
    </xf>
    <xf numFmtId="0" fontId="18" fillId="2" borderId="2" xfId="0" applyNumberFormat="1" applyFont="1" applyFill="1" applyBorder="1" applyAlignment="1" applyProtection="1">
      <alignment horizontal="left" vertical="center" wrapText="1"/>
    </xf>
    <xf numFmtId="0" fontId="18" fillId="2" borderId="4" xfId="0" applyNumberFormat="1" applyFont="1" applyFill="1" applyBorder="1" applyAlignment="1" applyProtection="1">
      <alignment horizontal="left" vertical="center" wrapText="1"/>
    </xf>
    <xf numFmtId="0" fontId="3" fillId="2" borderId="2" xfId="0" applyNumberFormat="1" applyFont="1" applyFill="1" applyBorder="1" applyAlignment="1" applyProtection="1">
      <alignment horizontal="left" vertical="center" wrapText="1" indent="1"/>
    </xf>
    <xf numFmtId="0" fontId="3" fillId="2" borderId="4" xfId="0" applyNumberFormat="1" applyFont="1" applyFill="1" applyBorder="1" applyAlignment="1" applyProtection="1">
      <alignment horizontal="left" vertical="center" wrapText="1" inden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6" fillId="2" borderId="1" xfId="0" applyNumberFormat="1" applyFont="1" applyFill="1" applyBorder="1" applyAlignment="1" applyProtection="1">
      <alignment vertical="center" wrapText="1"/>
    </xf>
    <xf numFmtId="0" fontId="6" fillId="2" borderId="2" xfId="0" applyNumberFormat="1" applyFont="1" applyFill="1" applyBorder="1" applyAlignment="1" applyProtection="1">
      <alignment vertical="center" wrapText="1"/>
    </xf>
    <xf numFmtId="0" fontId="6" fillId="2" borderId="4" xfId="0" applyNumberFormat="1" applyFont="1" applyFill="1" applyBorder="1" applyAlignment="1" applyProtection="1">
      <alignment vertical="center" wrapText="1"/>
    </xf>
    <xf numFmtId="0" fontId="3" fillId="2" borderId="1" xfId="0" applyNumberFormat="1" applyFont="1" applyFill="1" applyBorder="1" applyAlignment="1" applyProtection="1">
      <alignment vertical="center" wrapText="1"/>
    </xf>
    <xf numFmtId="0" fontId="3" fillId="2" borderId="1" xfId="0" applyNumberFormat="1" applyFont="1" applyFill="1" applyBorder="1" applyAlignment="1" applyProtection="1">
      <alignment horizontal="right" vertical="center" wrapText="1"/>
    </xf>
    <xf numFmtId="0" fontId="18" fillId="2" borderId="2" xfId="0" applyNumberFormat="1" applyFont="1" applyFill="1" applyBorder="1" applyAlignment="1" applyProtection="1">
      <alignment horizontal="right" vertical="center" wrapText="1"/>
    </xf>
    <xf numFmtId="0" fontId="20" fillId="2" borderId="1" xfId="0" applyNumberFormat="1" applyFont="1" applyFill="1" applyBorder="1" applyAlignment="1" applyProtection="1">
      <alignment horizontal="left" vertical="center" wrapText="1"/>
    </xf>
    <xf numFmtId="0" fontId="20" fillId="2" borderId="7" xfId="0" applyNumberFormat="1" applyFont="1" applyFill="1" applyBorder="1" applyAlignment="1" applyProtection="1">
      <alignment horizontal="left" vertical="center" wrapText="1"/>
    </xf>
    <xf numFmtId="0" fontId="18" fillId="2" borderId="1" xfId="0" applyNumberFormat="1" applyFont="1" applyFill="1" applyBorder="1" applyAlignment="1" applyProtection="1">
      <alignment vertical="center" wrapText="1"/>
    </xf>
    <xf numFmtId="0" fontId="18" fillId="2" borderId="2" xfId="0" applyNumberFormat="1" applyFont="1" applyFill="1" applyBorder="1" applyAlignment="1" applyProtection="1">
      <alignment vertical="center" wrapText="1"/>
    </xf>
    <xf numFmtId="0" fontId="18" fillId="2" borderId="4" xfId="0" applyNumberFormat="1" applyFont="1" applyFill="1" applyBorder="1" applyAlignment="1" applyProtection="1">
      <alignment vertical="center" wrapText="1"/>
    </xf>
    <xf numFmtId="0" fontId="3" fillId="2" borderId="7" xfId="0" applyNumberFormat="1" applyFont="1" applyFill="1" applyBorder="1" applyAlignment="1" applyProtection="1">
      <alignment horizontal="right" vertical="center" wrapText="1"/>
    </xf>
    <xf numFmtId="0" fontId="6" fillId="2" borderId="7" xfId="0" applyNumberFormat="1" applyFont="1" applyFill="1" applyBorder="1" applyAlignment="1" applyProtection="1">
      <alignment horizontal="center" vertical="center" wrapText="1"/>
    </xf>
    <xf numFmtId="0" fontId="20" fillId="2" borderId="2" xfId="0" applyNumberFormat="1" applyFont="1" applyFill="1" applyBorder="1" applyAlignment="1" applyProtection="1">
      <alignment horizontal="left" vertical="center" wrapText="1"/>
    </xf>
    <xf numFmtId="0" fontId="20" fillId="2" borderId="4" xfId="0" applyNumberFormat="1" applyFont="1" applyFill="1" applyBorder="1" applyAlignment="1" applyProtection="1">
      <alignment horizontal="left" vertical="center" wrapText="1"/>
    </xf>
    <xf numFmtId="0" fontId="3" fillId="2" borderId="2" xfId="0" applyNumberFormat="1" applyFont="1" applyFill="1" applyBorder="1" applyAlignment="1" applyProtection="1">
      <alignment horizontal="right" vertical="center" wrapText="1"/>
    </xf>
    <xf numFmtId="0" fontId="3" fillId="2" borderId="7" xfId="0" applyNumberFormat="1" applyFont="1" applyFill="1" applyBorder="1" applyAlignment="1" applyProtection="1">
      <alignment vertical="center" wrapText="1"/>
    </xf>
    <xf numFmtId="0" fontId="6" fillId="5" borderId="4" xfId="0" applyNumberFormat="1" applyFont="1" applyFill="1" applyBorder="1" applyAlignment="1" applyProtection="1">
      <alignment horizontal="left" vertical="center" wrapText="1"/>
    </xf>
    <xf numFmtId="0" fontId="6" fillId="5" borderId="8" xfId="0" applyNumberFormat="1" applyFont="1" applyFill="1" applyBorder="1" applyAlignment="1" applyProtection="1">
      <alignment horizontal="left" vertical="center" wrapText="1"/>
    </xf>
    <xf numFmtId="0" fontId="6" fillId="5" borderId="6" xfId="0" applyNumberFormat="1" applyFont="1" applyFill="1" applyBorder="1" applyAlignment="1" applyProtection="1">
      <alignment horizontal="left" vertical="center" wrapText="1"/>
    </xf>
    <xf numFmtId="0" fontId="6" fillId="7" borderId="4" xfId="0" applyNumberFormat="1" applyFont="1" applyFill="1" applyBorder="1" applyAlignment="1" applyProtection="1">
      <alignment horizontal="left" vertical="center" wrapText="1"/>
    </xf>
    <xf numFmtId="0" fontId="18" fillId="2" borderId="8" xfId="0" quotePrefix="1" applyNumberFormat="1" applyFont="1" applyFill="1" applyBorder="1" applyAlignment="1" applyProtection="1">
      <alignment horizontal="left" vertical="center" wrapText="1"/>
    </xf>
    <xf numFmtId="0" fontId="20" fillId="6" borderId="1" xfId="0" applyNumberFormat="1" applyFont="1" applyFill="1" applyBorder="1" applyAlignment="1" applyProtection="1">
      <alignment horizontal="left" vertical="center" wrapText="1"/>
    </xf>
    <xf numFmtId="0" fontId="18" fillId="6" borderId="2" xfId="0" applyNumberFormat="1" applyFont="1" applyFill="1" applyBorder="1" applyAlignment="1" applyProtection="1">
      <alignment horizontal="right" vertical="center" wrapText="1"/>
    </xf>
    <xf numFmtId="0" fontId="18" fillId="6" borderId="4" xfId="0" applyNumberFormat="1" applyFont="1" applyFill="1" applyBorder="1" applyAlignment="1" applyProtection="1">
      <alignment horizontal="left" vertical="center" wrapText="1"/>
    </xf>
    <xf numFmtId="0" fontId="18" fillId="6" borderId="8" xfId="0" applyNumberFormat="1" applyFont="1" applyFill="1" applyBorder="1" applyAlignment="1" applyProtection="1">
      <alignment horizontal="left" vertical="center" wrapText="1"/>
    </xf>
    <xf numFmtId="0" fontId="20" fillId="6" borderId="7" xfId="0" applyNumberFormat="1" applyFont="1" applyFill="1" applyBorder="1" applyAlignment="1" applyProtection="1">
      <alignment horizontal="left" vertical="center" wrapText="1"/>
    </xf>
    <xf numFmtId="0" fontId="3" fillId="6" borderId="2" xfId="0" applyNumberFormat="1" applyFont="1" applyFill="1" applyBorder="1" applyAlignment="1" applyProtection="1">
      <alignment vertical="center" wrapText="1"/>
    </xf>
    <xf numFmtId="0" fontId="3" fillId="6" borderId="4" xfId="0" applyNumberFormat="1" applyFont="1" applyFill="1" applyBorder="1" applyAlignment="1" applyProtection="1">
      <alignment vertical="center" wrapText="1"/>
    </xf>
    <xf numFmtId="0" fontId="0" fillId="0" borderId="0" xfId="0" applyBorder="1"/>
    <xf numFmtId="4" fontId="3" fillId="0" borderId="3" xfId="0" applyNumberFormat="1" applyFont="1" applyFill="1" applyBorder="1" applyAlignment="1">
      <alignment horizontal="right"/>
    </xf>
    <xf numFmtId="4" fontId="3" fillId="2" borderId="3" xfId="0" applyNumberFormat="1" applyFont="1" applyFill="1" applyBorder="1" applyAlignment="1">
      <alignment horizontal="right"/>
    </xf>
    <xf numFmtId="4" fontId="9" fillId="2" borderId="3" xfId="0" applyNumberFormat="1" applyFont="1" applyFill="1" applyBorder="1" applyAlignment="1">
      <alignment horizontal="right"/>
    </xf>
    <xf numFmtId="4" fontId="2" fillId="0" borderId="0" xfId="0" applyNumberFormat="1" applyFont="1" applyFill="1" applyBorder="1" applyAlignment="1" applyProtection="1">
      <alignment horizontal="center" vertical="center" wrapText="1"/>
    </xf>
    <xf numFmtId="4" fontId="3" fillId="0" borderId="0" xfId="0" applyNumberFormat="1" applyFont="1" applyFill="1" applyBorder="1" applyAlignment="1" applyProtection="1">
      <alignment vertical="center" wrapText="1"/>
    </xf>
    <xf numFmtId="4" fontId="6" fillId="4" borderId="3" xfId="0" applyNumberFormat="1" applyFont="1" applyFill="1" applyBorder="1" applyAlignment="1" applyProtection="1">
      <alignment horizontal="center" vertical="center" wrapText="1"/>
    </xf>
    <xf numFmtId="4" fontId="6" fillId="5" borderId="3" xfId="0" applyNumberFormat="1" applyFont="1" applyFill="1" applyBorder="1" applyAlignment="1">
      <alignment horizontal="right"/>
    </xf>
    <xf numFmtId="4" fontId="6" fillId="2" borderId="3" xfId="0" applyNumberFormat="1" applyFont="1" applyFill="1" applyBorder="1" applyAlignment="1">
      <alignment horizontal="right"/>
    </xf>
    <xf numFmtId="4" fontId="6" fillId="6" borderId="3" xfId="0" applyNumberFormat="1" applyFont="1" applyFill="1" applyBorder="1" applyAlignment="1">
      <alignment horizontal="right"/>
    </xf>
    <xf numFmtId="4" fontId="0" fillId="0" borderId="0" xfId="0" applyNumberFormat="1"/>
    <xf numFmtId="4" fontId="6" fillId="0" borderId="3" xfId="0" applyNumberFormat="1" applyFont="1" applyFill="1" applyBorder="1" applyAlignment="1">
      <alignment horizontal="right"/>
    </xf>
    <xf numFmtId="4" fontId="1" fillId="0" borderId="5" xfId="0" applyNumberFormat="1" applyFont="1" applyBorder="1" applyAlignment="1">
      <alignment horizontal="center" vertical="center"/>
    </xf>
    <xf numFmtId="4" fontId="17" fillId="0" borderId="5" xfId="0" applyNumberFormat="1" applyFont="1" applyBorder="1" applyAlignment="1">
      <alignment horizontal="right" vertical="center"/>
    </xf>
    <xf numFmtId="4" fontId="5" fillId="0" borderId="0" xfId="0" applyNumberFormat="1" applyFont="1" applyBorder="1" applyAlignment="1">
      <alignment horizontal="right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wrapText="1"/>
    </xf>
    <xf numFmtId="0" fontId="9" fillId="3" borderId="2" xfId="0" applyNumberFormat="1" applyFont="1" applyFill="1" applyBorder="1" applyAlignment="1" applyProtection="1">
      <alignment vertical="center"/>
    </xf>
    <xf numFmtId="0" fontId="6" fillId="4" borderId="4" xfId="0" applyNumberFormat="1" applyFont="1" applyFill="1" applyBorder="1" applyAlignment="1" applyProtection="1">
      <alignment horizontal="center" vertical="center" wrapText="1"/>
    </xf>
    <xf numFmtId="3" fontId="3" fillId="2" borderId="4" xfId="0" applyNumberFormat="1" applyFont="1" applyFill="1" applyBorder="1" applyAlignment="1">
      <alignment horizontal="right"/>
    </xf>
    <xf numFmtId="0" fontId="9" fillId="2" borderId="3" xfId="0" applyNumberFormat="1" applyFont="1" applyFill="1" applyBorder="1" applyAlignment="1" applyProtection="1">
      <alignment horizontal="right" vertical="center" wrapText="1"/>
    </xf>
    <xf numFmtId="0" fontId="21" fillId="0" borderId="0" xfId="0" quotePrefix="1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/>
    <xf numFmtId="0" fontId="11" fillId="0" borderId="1" xfId="0" quotePrefix="1" applyFont="1" applyBorder="1" applyAlignment="1">
      <alignment horizontal="left" wrapText="1"/>
    </xf>
    <xf numFmtId="0" fontId="11" fillId="0" borderId="2" xfId="0" quotePrefix="1" applyFont="1" applyBorder="1" applyAlignment="1">
      <alignment horizontal="left" wrapText="1"/>
    </xf>
    <xf numFmtId="0" fontId="11" fillId="0" borderId="2" xfId="0" quotePrefix="1" applyFont="1" applyBorder="1" applyAlignment="1">
      <alignment horizontal="center" wrapText="1"/>
    </xf>
    <xf numFmtId="0" fontId="11" fillId="0" borderId="2" xfId="0" quotePrefix="1" applyNumberFormat="1" applyFont="1" applyFill="1" applyBorder="1" applyAlignment="1" applyProtection="1">
      <alignment horizontal="left"/>
    </xf>
    <xf numFmtId="3" fontId="11" fillId="4" borderId="1" xfId="0" quotePrefix="1" applyNumberFormat="1" applyFont="1" applyFill="1" applyBorder="1" applyAlignment="1">
      <alignment horizontal="right"/>
    </xf>
    <xf numFmtId="3" fontId="11" fillId="4" borderId="3" xfId="0" applyNumberFormat="1" applyFont="1" applyFill="1" applyBorder="1" applyAlignment="1" applyProtection="1">
      <alignment horizontal="right" wrapText="1"/>
    </xf>
    <xf numFmtId="3" fontId="6" fillId="3" borderId="1" xfId="0" quotePrefix="1" applyNumberFormat="1" applyFont="1" applyFill="1" applyBorder="1" applyAlignment="1">
      <alignment horizontal="right"/>
    </xf>
    <xf numFmtId="3" fontId="6" fillId="3" borderId="3" xfId="0" quotePrefix="1" applyNumberFormat="1" applyFont="1" applyFill="1" applyBorder="1" applyAlignment="1">
      <alignment horizontal="right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0" fontId="6" fillId="2" borderId="3" xfId="0" applyNumberFormat="1" applyFont="1" applyFill="1" applyBorder="1" applyAlignment="1" applyProtection="1">
      <alignment horizontal="center" vertical="center" wrapText="1"/>
    </xf>
    <xf numFmtId="3" fontId="11" fillId="3" borderId="1" xfId="0" quotePrefix="1" applyNumberFormat="1" applyFont="1" applyFill="1" applyBorder="1" applyAlignment="1">
      <alignment horizontal="right"/>
    </xf>
    <xf numFmtId="3" fontId="11" fillId="3" borderId="3" xfId="0" quotePrefix="1" applyNumberFormat="1" applyFont="1" applyFill="1" applyBorder="1" applyAlignment="1">
      <alignment horizontal="right"/>
    </xf>
    <xf numFmtId="0" fontId="23" fillId="0" borderId="0" xfId="0" applyFont="1" applyAlignment="1">
      <alignment wrapText="1"/>
    </xf>
    <xf numFmtId="3" fontId="6" fillId="3" borderId="3" xfId="0" applyNumberFormat="1" applyFont="1" applyFill="1" applyBorder="1" applyAlignment="1">
      <alignment horizontal="right"/>
    </xf>
    <xf numFmtId="3" fontId="6" fillId="0" borderId="3" xfId="0" applyNumberFormat="1" applyFont="1" applyFill="1" applyBorder="1" applyAlignment="1" applyProtection="1">
      <alignment horizontal="right" wrapText="1"/>
    </xf>
    <xf numFmtId="3" fontId="6" fillId="0" borderId="3" xfId="0" applyNumberFormat="1" applyFont="1" applyBorder="1" applyAlignment="1">
      <alignment horizontal="right"/>
    </xf>
    <xf numFmtId="0" fontId="3" fillId="0" borderId="0" xfId="0" applyNumberFormat="1" applyFont="1" applyFill="1" applyBorder="1" applyAlignment="1" applyProtection="1"/>
    <xf numFmtId="0" fontId="6" fillId="0" borderId="2" xfId="0" applyNumberFormat="1" applyFont="1" applyFill="1" applyBorder="1" applyAlignment="1" applyProtection="1">
      <alignment horizontal="left" vertical="center" wrapText="1"/>
    </xf>
    <xf numFmtId="0" fontId="6" fillId="0" borderId="4" xfId="0" applyNumberFormat="1" applyFont="1" applyFill="1" applyBorder="1" applyAlignment="1" applyProtection="1">
      <alignment horizontal="left" vertical="center" wrapText="1"/>
    </xf>
    <xf numFmtId="0" fontId="10" fillId="2" borderId="1" xfId="0" quotePrefix="1" applyFont="1" applyFill="1" applyBorder="1" applyAlignment="1">
      <alignment horizontal="left" vertical="center"/>
    </xf>
    <xf numFmtId="0" fontId="9" fillId="2" borderId="2" xfId="0" quotePrefix="1" applyFont="1" applyFill="1" applyBorder="1" applyAlignment="1">
      <alignment horizontal="left" vertical="center"/>
    </xf>
    <xf numFmtId="0" fontId="9" fillId="2" borderId="4" xfId="0" quotePrefix="1" applyFont="1" applyFill="1" applyBorder="1" applyAlignment="1">
      <alignment horizontal="left" vertical="center"/>
    </xf>
    <xf numFmtId="4" fontId="9" fillId="0" borderId="3" xfId="0" applyNumberFormat="1" applyFont="1" applyBorder="1"/>
    <xf numFmtId="0" fontId="0" fillId="0" borderId="0" xfId="0" applyFill="1"/>
    <xf numFmtId="4" fontId="3" fillId="2" borderId="0" xfId="0" applyNumberFormat="1" applyFont="1" applyFill="1" applyBorder="1" applyAlignment="1">
      <alignment horizontal="right"/>
    </xf>
    <xf numFmtId="0" fontId="0" fillId="0" borderId="0" xfId="0" applyAlignment="1">
      <alignment horizontal="center"/>
    </xf>
    <xf numFmtId="0" fontId="18" fillId="0" borderId="1" xfId="0" quotePrefix="1" applyNumberFormat="1" applyFont="1" applyFill="1" applyBorder="1" applyAlignment="1" applyProtection="1">
      <alignment horizontal="left" vertical="center" wrapText="1"/>
    </xf>
    <xf numFmtId="0" fontId="6" fillId="0" borderId="0" xfId="0" applyNumberFormat="1" applyFont="1" applyFill="1" applyBorder="1" applyAlignment="1" applyProtection="1">
      <alignment horizontal="left" vertical="center" wrapText="1"/>
    </xf>
    <xf numFmtId="0" fontId="18" fillId="0" borderId="0" xfId="0" quotePrefix="1" applyNumberFormat="1" applyFont="1" applyFill="1" applyBorder="1" applyAlignment="1" applyProtection="1">
      <alignment horizontal="left" vertical="center" wrapText="1"/>
    </xf>
    <xf numFmtId="0" fontId="24" fillId="0" borderId="0" xfId="0" applyFont="1" applyBorder="1"/>
    <xf numFmtId="4" fontId="24" fillId="0" borderId="3" xfId="0" applyNumberFormat="1" applyFont="1" applyBorder="1"/>
    <xf numFmtId="164" fontId="2" fillId="0" borderId="0" xfId="0" applyNumberFormat="1" applyFont="1" applyFill="1" applyBorder="1" applyAlignment="1" applyProtection="1">
      <alignment horizontal="center" vertical="center" wrapText="1"/>
    </xf>
    <xf numFmtId="164" fontId="0" fillId="0" borderId="0" xfId="0" applyNumberFormat="1"/>
    <xf numFmtId="164" fontId="6" fillId="7" borderId="4" xfId="0" applyNumberFormat="1" applyFont="1" applyFill="1" applyBorder="1" applyAlignment="1" applyProtection="1">
      <alignment horizontal="right" vertical="center" wrapText="1"/>
    </xf>
    <xf numFmtId="164" fontId="6" fillId="5" borderId="4" xfId="0" applyNumberFormat="1" applyFont="1" applyFill="1" applyBorder="1" applyAlignment="1" applyProtection="1">
      <alignment horizontal="right" vertical="center" wrapText="1"/>
    </xf>
    <xf numFmtId="4" fontId="6" fillId="5" borderId="3" xfId="0" applyNumberFormat="1" applyFont="1" applyFill="1" applyBorder="1" applyAlignment="1">
      <alignment horizontal="right" vertical="center"/>
    </xf>
    <xf numFmtId="4" fontId="6" fillId="7" borderId="3" xfId="0" applyNumberFormat="1" applyFont="1" applyFill="1" applyBorder="1" applyAlignment="1">
      <alignment horizontal="right" vertical="center"/>
    </xf>
    <xf numFmtId="164" fontId="6" fillId="0" borderId="4" xfId="0" applyNumberFormat="1" applyFont="1" applyFill="1" applyBorder="1" applyAlignment="1" applyProtection="1">
      <alignment horizontal="right" vertical="center" wrapText="1"/>
    </xf>
    <xf numFmtId="164" fontId="3" fillId="0" borderId="4" xfId="0" applyNumberFormat="1" applyFont="1" applyFill="1" applyBorder="1" applyAlignment="1" applyProtection="1">
      <alignment horizontal="right" vertical="center" wrapText="1"/>
    </xf>
    <xf numFmtId="4" fontId="0" fillId="0" borderId="3" xfId="0" applyNumberFormat="1" applyBorder="1"/>
    <xf numFmtId="0" fontId="6" fillId="4" borderId="4" xfId="0" applyNumberFormat="1" applyFont="1" applyFill="1" applyBorder="1" applyAlignment="1" applyProtection="1">
      <alignment horizontal="center" vertical="center" wrapText="1"/>
    </xf>
    <xf numFmtId="4" fontId="3" fillId="0" borderId="9" xfId="0" applyNumberFormat="1" applyFont="1" applyFill="1" applyBorder="1" applyAlignment="1">
      <alignment horizontal="right"/>
    </xf>
    <xf numFmtId="0" fontId="6" fillId="5" borderId="3" xfId="0" applyNumberFormat="1" applyFont="1" applyFill="1" applyBorder="1" applyAlignment="1" applyProtection="1">
      <alignment horizontal="left" vertical="center" wrapText="1"/>
    </xf>
    <xf numFmtId="0" fontId="3" fillId="2" borderId="2" xfId="0" applyNumberFormat="1" applyFont="1" applyFill="1" applyBorder="1" applyAlignment="1" applyProtection="1">
      <alignment horizontal="left" vertical="center" wrapText="1"/>
    </xf>
    <xf numFmtId="4" fontId="6" fillId="0" borderId="9" xfId="0" applyNumberFormat="1" applyFont="1" applyFill="1" applyBorder="1" applyAlignment="1">
      <alignment horizontal="right"/>
    </xf>
    <xf numFmtId="4" fontId="6" fillId="0" borderId="3" xfId="0" applyNumberFormat="1" applyFont="1" applyFill="1" applyBorder="1" applyAlignment="1">
      <alignment horizontal="right" vertical="center"/>
    </xf>
    <xf numFmtId="0" fontId="18" fillId="0" borderId="8" xfId="0" applyNumberFormat="1" applyFont="1" applyFill="1" applyBorder="1" applyAlignment="1" applyProtection="1">
      <alignment horizontal="left" vertical="center" wrapText="1"/>
    </xf>
    <xf numFmtId="0" fontId="3" fillId="2" borderId="2" xfId="0" applyNumberFormat="1" applyFont="1" applyFill="1" applyBorder="1" applyAlignment="1" applyProtection="1">
      <alignment horizontal="right" vertical="center" wrapText="1" indent="1"/>
    </xf>
    <xf numFmtId="0" fontId="6" fillId="5" borderId="4" xfId="0" applyNumberFormat="1" applyFont="1" applyFill="1" applyBorder="1" applyAlignment="1" applyProtection="1">
      <alignment horizontal="left" vertical="center" wrapText="1"/>
    </xf>
    <xf numFmtId="4" fontId="0" fillId="0" borderId="0" xfId="0" applyNumberFormat="1" applyBorder="1"/>
    <xf numFmtId="0" fontId="11" fillId="2" borderId="1" xfId="0" applyNumberFormat="1" applyFont="1" applyFill="1" applyBorder="1" applyAlignment="1" applyProtection="1">
      <alignment horizontal="left" vertical="center" wrapText="1"/>
    </xf>
    <xf numFmtId="0" fontId="20" fillId="2" borderId="1" xfId="0" applyNumberFormat="1" applyFont="1" applyFill="1" applyBorder="1" applyAlignment="1" applyProtection="1">
      <alignment horizontal="left" vertical="center" wrapText="1"/>
    </xf>
    <xf numFmtId="4" fontId="3" fillId="2" borderId="4" xfId="0" applyNumberFormat="1" applyFont="1" applyFill="1" applyBorder="1" applyAlignment="1">
      <alignment horizontal="right"/>
    </xf>
    <xf numFmtId="4" fontId="9" fillId="2" borderId="3" xfId="0" quotePrefix="1" applyNumberFormat="1" applyFont="1" applyFill="1" applyBorder="1" applyAlignment="1">
      <alignment horizontal="right" vertical="center"/>
    </xf>
    <xf numFmtId="4" fontId="4" fillId="0" borderId="0" xfId="0" applyNumberFormat="1" applyFont="1" applyFill="1" applyBorder="1" applyAlignment="1" applyProtection="1">
      <alignment horizontal="right" vertical="center" wrapText="1"/>
    </xf>
    <xf numFmtId="4" fontId="3" fillId="2" borderId="4" xfId="0" applyNumberFormat="1" applyFont="1" applyFill="1" applyBorder="1" applyAlignment="1" applyProtection="1">
      <alignment horizontal="right" vertical="center" wrapText="1"/>
    </xf>
    <xf numFmtId="4" fontId="3" fillId="2" borderId="6" xfId="0" applyNumberFormat="1" applyFont="1" applyFill="1" applyBorder="1" applyAlignment="1" applyProtection="1">
      <alignment horizontal="right" vertical="center" wrapText="1"/>
    </xf>
    <xf numFmtId="4" fontId="3" fillId="2" borderId="3" xfId="0" applyNumberFormat="1" applyFont="1" applyFill="1" applyBorder="1" applyAlignment="1" applyProtection="1">
      <alignment horizontal="right" vertical="center" wrapText="1"/>
    </xf>
    <xf numFmtId="4" fontId="3" fillId="2" borderId="8" xfId="0" applyNumberFormat="1" applyFont="1" applyFill="1" applyBorder="1" applyAlignment="1" applyProtection="1">
      <alignment horizontal="right" vertical="center" wrapText="1"/>
    </xf>
    <xf numFmtId="4" fontId="0" fillId="0" borderId="0" xfId="0" applyNumberFormat="1" applyFont="1" applyAlignment="1">
      <alignment horizontal="right"/>
    </xf>
    <xf numFmtId="4" fontId="6" fillId="5" borderId="4" xfId="0" applyNumberFormat="1" applyFont="1" applyFill="1" applyBorder="1" applyAlignment="1" applyProtection="1">
      <alignment horizontal="right" vertical="center" wrapText="1"/>
    </xf>
    <xf numFmtId="4" fontId="6" fillId="5" borderId="6" xfId="0" applyNumberFormat="1" applyFont="1" applyFill="1" applyBorder="1" applyAlignment="1" applyProtection="1">
      <alignment horizontal="right" vertical="center" wrapText="1"/>
    </xf>
    <xf numFmtId="4" fontId="6" fillId="5" borderId="3" xfId="0" applyNumberFormat="1" applyFont="1" applyFill="1" applyBorder="1" applyAlignment="1" applyProtection="1">
      <alignment horizontal="right" vertical="center" wrapText="1"/>
    </xf>
    <xf numFmtId="4" fontId="6" fillId="2" borderId="4" xfId="0" applyNumberFormat="1" applyFont="1" applyFill="1" applyBorder="1" applyAlignment="1" applyProtection="1">
      <alignment horizontal="right" vertical="center" wrapText="1"/>
    </xf>
    <xf numFmtId="4" fontId="6" fillId="2" borderId="6" xfId="0" applyNumberFormat="1" applyFont="1" applyFill="1" applyBorder="1" applyAlignment="1" applyProtection="1">
      <alignment horizontal="right" vertical="center" wrapText="1"/>
    </xf>
    <xf numFmtId="4" fontId="6" fillId="2" borderId="8" xfId="0" applyNumberFormat="1" applyFont="1" applyFill="1" applyBorder="1" applyAlignment="1" applyProtection="1">
      <alignment horizontal="right" vertical="center" wrapText="1"/>
    </xf>
    <xf numFmtId="4" fontId="3" fillId="2" borderId="4" xfId="0" applyNumberFormat="1" applyFont="1" applyFill="1" applyBorder="1" applyAlignment="1" applyProtection="1">
      <alignment horizontal="right" wrapText="1"/>
    </xf>
    <xf numFmtId="4" fontId="6" fillId="6" borderId="8" xfId="0" applyNumberFormat="1" applyFont="1" applyFill="1" applyBorder="1" applyAlignment="1" applyProtection="1">
      <alignment horizontal="right" vertical="center" wrapText="1"/>
    </xf>
    <xf numFmtId="4" fontId="6" fillId="5" borderId="8" xfId="0" applyNumberFormat="1" applyFont="1" applyFill="1" applyBorder="1" applyAlignment="1" applyProtection="1">
      <alignment horizontal="right" vertical="center" wrapText="1"/>
    </xf>
    <xf numFmtId="4" fontId="6" fillId="7" borderId="4" xfId="0" applyNumberFormat="1" applyFont="1" applyFill="1" applyBorder="1" applyAlignment="1" applyProtection="1">
      <alignment horizontal="right" vertical="center" wrapText="1"/>
    </xf>
    <xf numFmtId="4" fontId="6" fillId="2" borderId="8" xfId="0" quotePrefix="1" applyNumberFormat="1" applyFont="1" applyFill="1" applyBorder="1" applyAlignment="1" applyProtection="1">
      <alignment horizontal="right" vertical="center" wrapText="1"/>
    </xf>
    <xf numFmtId="4" fontId="6" fillId="0" borderId="8" xfId="0" applyNumberFormat="1" applyFont="1" applyFill="1" applyBorder="1" applyAlignment="1" applyProtection="1">
      <alignment horizontal="right" vertical="center" wrapText="1"/>
    </xf>
    <xf numFmtId="0" fontId="25" fillId="2" borderId="7" xfId="0" applyNumberFormat="1" applyFont="1" applyFill="1" applyBorder="1" applyAlignment="1" applyProtection="1">
      <alignment horizontal="left" vertical="center" wrapText="1"/>
    </xf>
    <xf numFmtId="4" fontId="11" fillId="5" borderId="4" xfId="0" applyNumberFormat="1" applyFont="1" applyFill="1" applyBorder="1" applyAlignment="1" applyProtection="1">
      <alignment horizontal="right" vertical="center" wrapText="1"/>
    </xf>
    <xf numFmtId="4" fontId="11" fillId="2" borderId="4" xfId="0" applyNumberFormat="1" applyFont="1" applyFill="1" applyBorder="1" applyAlignment="1" applyProtection="1">
      <alignment horizontal="right" vertical="center" wrapText="1"/>
    </xf>
    <xf numFmtId="4" fontId="6" fillId="4" borderId="4" xfId="0" applyNumberFormat="1" applyFont="1" applyFill="1" applyBorder="1" applyAlignment="1" applyProtection="1">
      <alignment horizontal="right" vertical="center" wrapText="1"/>
    </xf>
    <xf numFmtId="0" fontId="6" fillId="5" borderId="4" xfId="0" applyNumberFormat="1" applyFont="1" applyFill="1" applyBorder="1" applyAlignment="1" applyProtection="1">
      <alignment horizontal="left" vertical="center" wrapText="1"/>
    </xf>
    <xf numFmtId="4" fontId="6" fillId="3" borderId="3" xfId="0" applyNumberFormat="1" applyFont="1" applyFill="1" applyBorder="1" applyAlignment="1">
      <alignment horizontal="right"/>
    </xf>
    <xf numFmtId="4" fontId="6" fillId="0" borderId="3" xfId="0" applyNumberFormat="1" applyFont="1" applyBorder="1" applyAlignment="1">
      <alignment horizontal="right"/>
    </xf>
    <xf numFmtId="4" fontId="6" fillId="3" borderId="3" xfId="0" applyNumberFormat="1" applyFont="1" applyFill="1" applyBorder="1" applyAlignment="1" applyProtection="1">
      <alignment horizontal="right" wrapText="1"/>
    </xf>
    <xf numFmtId="4" fontId="6" fillId="2" borderId="4" xfId="0" applyNumberFormat="1" applyFont="1" applyFill="1" applyBorder="1" applyAlignment="1">
      <alignment horizontal="right"/>
    </xf>
    <xf numFmtId="4" fontId="11" fillId="4" borderId="1" xfId="0" quotePrefix="1" applyNumberFormat="1" applyFont="1" applyFill="1" applyBorder="1" applyAlignment="1">
      <alignment horizontal="right"/>
    </xf>
    <xf numFmtId="4" fontId="11" fillId="3" borderId="1" xfId="0" quotePrefix="1" applyNumberFormat="1" applyFont="1" applyFill="1" applyBorder="1" applyAlignment="1">
      <alignment horizontal="right"/>
    </xf>
    <xf numFmtId="4" fontId="1" fillId="5" borderId="3" xfId="0" applyNumberFormat="1" applyFont="1" applyFill="1" applyBorder="1"/>
    <xf numFmtId="4" fontId="11" fillId="5" borderId="3" xfId="0" applyNumberFormat="1" applyFont="1" applyFill="1" applyBorder="1" applyAlignment="1" applyProtection="1">
      <alignment horizontal="right" vertical="center" wrapText="1"/>
    </xf>
    <xf numFmtId="0" fontId="6" fillId="5" borderId="3" xfId="0" applyNumberFormat="1" applyFont="1" applyFill="1" applyBorder="1" applyAlignment="1" applyProtection="1">
      <alignment horizontal="center" vertical="center" wrapText="1"/>
    </xf>
    <xf numFmtId="0" fontId="6" fillId="5" borderId="4" xfId="0" applyNumberFormat="1" applyFont="1" applyFill="1" applyBorder="1" applyAlignment="1" applyProtection="1">
      <alignment horizontal="center" vertical="center" wrapText="1"/>
    </xf>
    <xf numFmtId="4" fontId="6" fillId="5" borderId="3" xfId="0" applyNumberFormat="1" applyFont="1" applyFill="1" applyBorder="1" applyAlignment="1" applyProtection="1">
      <alignment horizontal="center" vertical="center" wrapText="1"/>
    </xf>
    <xf numFmtId="0" fontId="11" fillId="5" borderId="3" xfId="0" applyNumberFormat="1" applyFont="1" applyFill="1" applyBorder="1" applyAlignment="1" applyProtection="1">
      <alignment horizontal="left" vertical="center" wrapText="1"/>
    </xf>
    <xf numFmtId="0" fontId="9" fillId="5" borderId="3" xfId="0" applyNumberFormat="1" applyFont="1" applyFill="1" applyBorder="1" applyAlignment="1" applyProtection="1">
      <alignment horizontal="right" vertical="center" wrapText="1"/>
    </xf>
    <xf numFmtId="3" fontId="3" fillId="5" borderId="3" xfId="0" applyNumberFormat="1" applyFont="1" applyFill="1" applyBorder="1" applyAlignment="1">
      <alignment horizontal="right"/>
    </xf>
    <xf numFmtId="3" fontId="3" fillId="5" borderId="4" xfId="0" applyNumberFormat="1" applyFont="1" applyFill="1" applyBorder="1" applyAlignment="1">
      <alignment horizontal="right"/>
    </xf>
    <xf numFmtId="4" fontId="11" fillId="0" borderId="3" xfId="0" applyNumberFormat="1" applyFont="1" applyFill="1" applyBorder="1" applyAlignment="1" applyProtection="1">
      <alignment vertical="center"/>
    </xf>
    <xf numFmtId="0" fontId="6" fillId="5" borderId="4" xfId="0" applyNumberFormat="1" applyFont="1" applyFill="1" applyBorder="1" applyAlignment="1" applyProtection="1">
      <alignment horizontal="left" vertical="center" wrapText="1"/>
    </xf>
    <xf numFmtId="4" fontId="3" fillId="5" borderId="3" xfId="0" applyNumberFormat="1" applyFont="1" applyFill="1" applyBorder="1" applyAlignment="1">
      <alignment horizontal="right" vertical="center"/>
    </xf>
    <xf numFmtId="0" fontId="6" fillId="5" borderId="4" xfId="0" applyNumberFormat="1" applyFont="1" applyFill="1" applyBorder="1" applyAlignment="1" applyProtection="1">
      <alignment horizontal="left" vertical="center" wrapText="1"/>
    </xf>
    <xf numFmtId="0" fontId="20" fillId="2" borderId="1" xfId="0" applyNumberFormat="1" applyFont="1" applyFill="1" applyBorder="1" applyAlignment="1" applyProtection="1">
      <alignment horizontal="left" vertical="center" wrapText="1"/>
    </xf>
    <xf numFmtId="4" fontId="6" fillId="8" borderId="3" xfId="0" applyNumberFormat="1" applyFont="1" applyFill="1" applyBorder="1" applyAlignment="1">
      <alignment horizontal="right"/>
    </xf>
    <xf numFmtId="4" fontId="6" fillId="0" borderId="3" xfId="0" applyNumberFormat="1" applyFont="1" applyFill="1" applyBorder="1" applyAlignment="1" applyProtection="1">
      <alignment wrapText="1"/>
    </xf>
    <xf numFmtId="4" fontId="6" fillId="0" borderId="3" xfId="0" applyNumberFormat="1" applyFont="1" applyFill="1" applyBorder="1" applyAlignment="1" applyProtection="1">
      <alignment horizontal="right" wrapText="1"/>
    </xf>
    <xf numFmtId="0" fontId="13" fillId="0" borderId="0" xfId="0" applyFont="1" applyAlignment="1">
      <alignment wrapText="1"/>
    </xf>
    <xf numFmtId="0" fontId="27" fillId="2" borderId="7" xfId="0" quotePrefix="1" applyNumberFormat="1" applyFont="1" applyFill="1" applyBorder="1" applyAlignment="1" applyProtection="1">
      <alignment horizontal="left" vertical="center" wrapText="1"/>
    </xf>
    <xf numFmtId="4" fontId="3" fillId="0" borderId="0" xfId="0" applyNumberFormat="1" applyFont="1" applyFill="1" applyBorder="1" applyAlignment="1" applyProtection="1"/>
    <xf numFmtId="4" fontId="0" fillId="0" borderId="0" xfId="0" applyNumberFormat="1" applyFill="1"/>
    <xf numFmtId="164" fontId="6" fillId="0" borderId="3" xfId="0" applyNumberFormat="1" applyFont="1" applyFill="1" applyBorder="1" applyAlignment="1" applyProtection="1">
      <alignment horizontal="right" vertical="center" wrapText="1"/>
    </xf>
    <xf numFmtId="164" fontId="3" fillId="0" borderId="3" xfId="0" applyNumberFormat="1" applyFont="1" applyFill="1" applyBorder="1" applyAlignment="1" applyProtection="1">
      <alignment horizontal="right" vertical="center" wrapText="1"/>
    </xf>
    <xf numFmtId="4" fontId="6" fillId="0" borderId="4" xfId="0" applyNumberFormat="1" applyFont="1" applyFill="1" applyBorder="1" applyAlignment="1" applyProtection="1">
      <alignment horizontal="right" vertical="center" wrapText="1"/>
    </xf>
    <xf numFmtId="4" fontId="3" fillId="0" borderId="4" xfId="0" applyNumberFormat="1" applyFont="1" applyFill="1" applyBorder="1" applyAlignment="1" applyProtection="1">
      <alignment horizontal="right" vertical="center" wrapText="1"/>
    </xf>
    <xf numFmtId="4" fontId="26" fillId="0" borderId="0" xfId="0" applyNumberFormat="1" applyFont="1"/>
    <xf numFmtId="4" fontId="11" fillId="2" borderId="3" xfId="0" applyNumberFormat="1" applyFont="1" applyFill="1" applyBorder="1" applyAlignment="1">
      <alignment horizontal="right"/>
    </xf>
    <xf numFmtId="4" fontId="28" fillId="0" borderId="3" xfId="0" applyNumberFormat="1" applyFont="1" applyBorder="1"/>
    <xf numFmtId="0" fontId="11" fillId="3" borderId="1" xfId="0" quotePrefix="1" applyNumberFormat="1" applyFont="1" applyFill="1" applyBorder="1" applyAlignment="1" applyProtection="1">
      <alignment horizontal="left" vertical="center" wrapText="1"/>
    </xf>
    <xf numFmtId="0" fontId="9" fillId="3" borderId="2" xfId="0" applyNumberFormat="1" applyFont="1" applyFill="1" applyBorder="1" applyAlignment="1" applyProtection="1">
      <alignment vertical="center" wrapText="1"/>
    </xf>
    <xf numFmtId="0" fontId="11" fillId="4" borderId="1" xfId="0" applyNumberFormat="1" applyFont="1" applyFill="1" applyBorder="1" applyAlignment="1" applyProtection="1">
      <alignment horizontal="left" vertical="center" wrapText="1"/>
    </xf>
    <xf numFmtId="0" fontId="11" fillId="4" borderId="2" xfId="0" applyNumberFormat="1" applyFont="1" applyFill="1" applyBorder="1" applyAlignment="1" applyProtection="1">
      <alignment horizontal="left" vertical="center" wrapText="1"/>
    </xf>
    <xf numFmtId="0" fontId="11" fillId="4" borderId="4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0" fontId="15" fillId="0" borderId="0" xfId="0" applyNumberFormat="1" applyFont="1" applyFill="1" applyBorder="1" applyAlignment="1" applyProtection="1">
      <alignment wrapText="1"/>
    </xf>
    <xf numFmtId="0" fontId="16" fillId="0" borderId="0" xfId="0" applyNumberFormat="1" applyFont="1" applyFill="1" applyBorder="1" applyAlignment="1" applyProtection="1">
      <alignment wrapText="1"/>
    </xf>
    <xf numFmtId="0" fontId="11" fillId="3" borderId="3" xfId="0" quotePrefix="1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1" fillId="3" borderId="1" xfId="0" applyNumberFormat="1" applyFont="1" applyFill="1" applyBorder="1" applyAlignment="1" applyProtection="1">
      <alignment horizontal="left" vertical="center" wrapText="1"/>
    </xf>
    <xf numFmtId="0" fontId="11" fillId="3" borderId="2" xfId="0" applyNumberFormat="1" applyFont="1" applyFill="1" applyBorder="1" applyAlignment="1" applyProtection="1">
      <alignment horizontal="left" vertical="center" wrapText="1"/>
    </xf>
    <xf numFmtId="0" fontId="11" fillId="3" borderId="4" xfId="0" applyNumberFormat="1" applyFont="1" applyFill="1" applyBorder="1" applyAlignment="1" applyProtection="1">
      <alignment horizontal="left" vertical="center" wrapText="1"/>
    </xf>
    <xf numFmtId="0" fontId="11" fillId="0" borderId="1" xfId="0" quotePrefix="1" applyNumberFormat="1" applyFont="1" applyFill="1" applyBorder="1" applyAlignment="1" applyProtection="1">
      <alignment horizontal="left" vertical="center" wrapText="1"/>
    </xf>
    <xf numFmtId="0" fontId="11" fillId="0" borderId="2" xfId="0" quotePrefix="1" applyNumberFormat="1" applyFont="1" applyFill="1" applyBorder="1" applyAlignment="1" applyProtection="1">
      <alignment horizontal="left" vertical="center" wrapText="1"/>
    </xf>
    <xf numFmtId="0" fontId="11" fillId="0" borderId="4" xfId="0" quotePrefix="1" applyNumberFormat="1" applyFont="1" applyFill="1" applyBorder="1" applyAlignment="1" applyProtection="1">
      <alignment horizontal="left" vertical="center" wrapText="1"/>
    </xf>
    <xf numFmtId="0" fontId="11" fillId="0" borderId="1" xfId="0" quotePrefix="1" applyFont="1" applyBorder="1" applyAlignment="1">
      <alignment horizontal="left" vertical="center"/>
    </xf>
    <xf numFmtId="0" fontId="11" fillId="0" borderId="2" xfId="0" quotePrefix="1" applyFont="1" applyBorder="1" applyAlignment="1">
      <alignment horizontal="left" vertical="center"/>
    </xf>
    <xf numFmtId="0" fontId="11" fillId="0" borderId="4" xfId="0" quotePrefix="1" applyFont="1" applyBorder="1" applyAlignment="1">
      <alignment horizontal="left" vertical="center"/>
    </xf>
    <xf numFmtId="0" fontId="11" fillId="3" borderId="2" xfId="0" quotePrefix="1" applyNumberFormat="1" applyFont="1" applyFill="1" applyBorder="1" applyAlignment="1" applyProtection="1">
      <alignment horizontal="left" vertical="center" wrapText="1"/>
    </xf>
    <xf numFmtId="0" fontId="11" fillId="3" borderId="4" xfId="0" quotePrefix="1" applyNumberFormat="1" applyFont="1" applyFill="1" applyBorder="1" applyAlignment="1" applyProtection="1">
      <alignment horizontal="left" vertical="center" wrapText="1"/>
    </xf>
    <xf numFmtId="0" fontId="12" fillId="0" borderId="0" xfId="0" applyNumberFormat="1" applyFont="1" applyFill="1" applyBorder="1" applyAlignment="1" applyProtection="1">
      <alignment vertical="center" wrapText="1"/>
    </xf>
    <xf numFmtId="0" fontId="11" fillId="0" borderId="1" xfId="0" applyNumberFormat="1" applyFont="1" applyFill="1" applyBorder="1" applyAlignment="1" applyProtection="1">
      <alignment horizontal="left" vertical="center" wrapText="1"/>
    </xf>
    <xf numFmtId="0" fontId="11" fillId="0" borderId="2" xfId="0" applyNumberFormat="1" applyFont="1" applyFill="1" applyBorder="1" applyAlignment="1" applyProtection="1">
      <alignment horizontal="left" vertical="center" wrapText="1"/>
    </xf>
    <xf numFmtId="0" fontId="11" fillId="0" borderId="4" xfId="0" applyNumberFormat="1" applyFont="1" applyFill="1" applyBorder="1" applyAlignment="1" applyProtection="1">
      <alignment horizontal="left" vertical="center" wrapText="1"/>
    </xf>
    <xf numFmtId="0" fontId="11" fillId="0" borderId="1" xfId="0" quotePrefix="1" applyFont="1" applyFill="1" applyBorder="1" applyAlignment="1">
      <alignment horizontal="left" vertical="center"/>
    </xf>
    <xf numFmtId="0" fontId="11" fillId="0" borderId="2" xfId="0" quotePrefix="1" applyFont="1" applyFill="1" applyBorder="1" applyAlignment="1">
      <alignment horizontal="left" vertical="center"/>
    </xf>
    <xf numFmtId="0" fontId="11" fillId="0" borderId="4" xfId="0" quotePrefix="1" applyFont="1" applyFill="1" applyBorder="1" applyAlignment="1">
      <alignment horizontal="left" vertical="center"/>
    </xf>
    <xf numFmtId="0" fontId="13" fillId="0" borderId="0" xfId="0" applyFont="1" applyAlignment="1">
      <alignment vertical="center" wrapText="1"/>
    </xf>
    <xf numFmtId="0" fontId="6" fillId="4" borderId="1" xfId="0" applyNumberFormat="1" applyFont="1" applyFill="1" applyBorder="1" applyAlignment="1" applyProtection="1">
      <alignment horizontal="center" vertical="center" wrapText="1"/>
    </xf>
    <xf numFmtId="0" fontId="6" fillId="4" borderId="2" xfId="0" applyNumberFormat="1" applyFont="1" applyFill="1" applyBorder="1" applyAlignment="1" applyProtection="1">
      <alignment horizontal="center" vertical="center" wrapText="1"/>
    </xf>
    <xf numFmtId="0" fontId="6" fillId="4" borderId="4" xfId="0" applyNumberFormat="1" applyFont="1" applyFill="1" applyBorder="1" applyAlignment="1" applyProtection="1">
      <alignment horizontal="center" vertical="center" wrapText="1"/>
    </xf>
    <xf numFmtId="0" fontId="6" fillId="5" borderId="1" xfId="0" applyNumberFormat="1" applyFont="1" applyFill="1" applyBorder="1" applyAlignment="1" applyProtection="1">
      <alignment horizontal="left" vertical="center" wrapText="1"/>
    </xf>
    <xf numFmtId="0" fontId="6" fillId="5" borderId="2" xfId="0" applyNumberFormat="1" applyFont="1" applyFill="1" applyBorder="1" applyAlignment="1" applyProtection="1">
      <alignment horizontal="left" vertical="center" wrapText="1"/>
    </xf>
    <xf numFmtId="0" fontId="6" fillId="5" borderId="4" xfId="0" applyNumberFormat="1" applyFont="1" applyFill="1" applyBorder="1" applyAlignment="1" applyProtection="1">
      <alignment horizontal="left" vertical="center" wrapText="1"/>
    </xf>
    <xf numFmtId="0" fontId="11" fillId="2" borderId="1" xfId="0" applyNumberFormat="1" applyFont="1" applyFill="1" applyBorder="1" applyAlignment="1" applyProtection="1">
      <alignment horizontal="left" vertical="center" wrapText="1"/>
    </xf>
    <xf numFmtId="0" fontId="11" fillId="2" borderId="2" xfId="0" applyNumberFormat="1" applyFont="1" applyFill="1" applyBorder="1" applyAlignment="1" applyProtection="1">
      <alignment horizontal="left" vertical="center" wrapText="1"/>
    </xf>
    <xf numFmtId="0" fontId="11" fillId="2" borderId="4" xfId="0" applyNumberFormat="1" applyFont="1" applyFill="1" applyBorder="1" applyAlignment="1" applyProtection="1">
      <alignment horizontal="left" vertical="center" wrapText="1"/>
    </xf>
    <xf numFmtId="0" fontId="10" fillId="2" borderId="1" xfId="0" quotePrefix="1" applyFont="1" applyFill="1" applyBorder="1" applyAlignment="1">
      <alignment horizontal="left" vertical="center"/>
    </xf>
    <xf numFmtId="0" fontId="10" fillId="2" borderId="2" xfId="0" quotePrefix="1" applyFont="1" applyFill="1" applyBorder="1" applyAlignment="1">
      <alignment horizontal="left" vertical="center"/>
    </xf>
    <xf numFmtId="0" fontId="10" fillId="2" borderId="4" xfId="0" quotePrefix="1" applyFont="1" applyFill="1" applyBorder="1" applyAlignment="1">
      <alignment horizontal="left" vertical="center"/>
    </xf>
    <xf numFmtId="0" fontId="11" fillId="2" borderId="1" xfId="0" quotePrefix="1" applyFont="1" applyFill="1" applyBorder="1" applyAlignment="1">
      <alignment horizontal="left" vertical="center"/>
    </xf>
    <xf numFmtId="0" fontId="9" fillId="2" borderId="2" xfId="0" quotePrefix="1" applyFont="1" applyFill="1" applyBorder="1" applyAlignment="1">
      <alignment horizontal="left" vertical="center"/>
    </xf>
    <xf numFmtId="0" fontId="9" fillId="2" borderId="4" xfId="0" quotePrefix="1" applyFont="1" applyFill="1" applyBorder="1" applyAlignment="1">
      <alignment horizontal="left" vertical="center"/>
    </xf>
    <xf numFmtId="0" fontId="10" fillId="2" borderId="1" xfId="0" quotePrefix="1" applyFont="1" applyFill="1" applyBorder="1" applyAlignment="1">
      <alignment horizontal="left" vertical="center" wrapText="1"/>
    </xf>
    <xf numFmtId="0" fontId="10" fillId="2" borderId="2" xfId="0" quotePrefix="1" applyFont="1" applyFill="1" applyBorder="1" applyAlignment="1">
      <alignment horizontal="left" vertical="center" wrapText="1"/>
    </xf>
    <xf numFmtId="0" fontId="10" fillId="2" borderId="4" xfId="0" quotePrefix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6" fillId="0" borderId="2" xfId="0" applyNumberFormat="1" applyFont="1" applyFill="1" applyBorder="1" applyAlignment="1" applyProtection="1">
      <alignment horizontal="left" vertical="center" wrapText="1"/>
    </xf>
    <xf numFmtId="0" fontId="6" fillId="0" borderId="4" xfId="0" applyNumberFormat="1" applyFont="1" applyFill="1" applyBorder="1" applyAlignment="1" applyProtection="1">
      <alignment horizontal="left" vertical="center" wrapText="1"/>
    </xf>
    <xf numFmtId="0" fontId="10" fillId="2" borderId="1" xfId="0" quotePrefix="1" applyNumberFormat="1" applyFont="1" applyFill="1" applyBorder="1" applyAlignment="1" applyProtection="1">
      <alignment horizontal="center" vertical="center" wrapText="1"/>
    </xf>
    <xf numFmtId="0" fontId="10" fillId="2" borderId="2" xfId="0" quotePrefix="1" applyNumberFormat="1" applyFont="1" applyFill="1" applyBorder="1" applyAlignment="1" applyProtection="1">
      <alignment horizontal="center" vertical="center" wrapText="1"/>
    </xf>
    <xf numFmtId="0" fontId="10" fillId="2" borderId="4" xfId="0" quotePrefix="1" applyNumberFormat="1" applyFont="1" applyFill="1" applyBorder="1" applyAlignment="1" applyProtection="1">
      <alignment horizontal="center" vertical="center" wrapText="1"/>
    </xf>
    <xf numFmtId="0" fontId="6" fillId="4" borderId="1" xfId="0" applyNumberFormat="1" applyFont="1" applyFill="1" applyBorder="1" applyAlignment="1" applyProtection="1">
      <alignment horizontal="left" vertical="center" wrapText="1"/>
    </xf>
    <xf numFmtId="0" fontId="6" fillId="4" borderId="2" xfId="0" applyNumberFormat="1" applyFont="1" applyFill="1" applyBorder="1" applyAlignment="1" applyProtection="1">
      <alignment horizontal="left" vertical="center" wrapText="1"/>
    </xf>
    <xf numFmtId="0" fontId="6" fillId="4" borderId="4" xfId="0" applyNumberFormat="1" applyFont="1" applyFill="1" applyBorder="1" applyAlignment="1" applyProtection="1">
      <alignment horizontal="left" vertical="center" wrapText="1"/>
    </xf>
    <xf numFmtId="0" fontId="20" fillId="2" borderId="1" xfId="0" applyNumberFormat="1" applyFont="1" applyFill="1" applyBorder="1" applyAlignment="1" applyProtection="1">
      <alignment horizontal="left" vertical="center" wrapText="1"/>
    </xf>
    <xf numFmtId="0" fontId="20" fillId="2" borderId="2" xfId="0" applyNumberFormat="1" applyFont="1" applyFill="1" applyBorder="1" applyAlignment="1" applyProtection="1">
      <alignment horizontal="left" vertical="center" wrapText="1"/>
    </xf>
    <xf numFmtId="0" fontId="20" fillId="2" borderId="4" xfId="0" applyNumberFormat="1" applyFont="1" applyFill="1" applyBorder="1" applyAlignment="1" applyProtection="1">
      <alignment horizontal="left" vertical="center" wrapText="1"/>
    </xf>
    <xf numFmtId="0" fontId="3" fillId="5" borderId="2" xfId="0" applyNumberFormat="1" applyFont="1" applyFill="1" applyBorder="1" applyAlignment="1" applyProtection="1">
      <alignment horizontal="left" vertical="center" wrapText="1"/>
    </xf>
    <xf numFmtId="0" fontId="3" fillId="5" borderId="4" xfId="0" applyNumberFormat="1" applyFont="1" applyFill="1" applyBorder="1" applyAlignment="1" applyProtection="1">
      <alignment horizontal="left" vertical="center" wrapText="1"/>
    </xf>
    <xf numFmtId="0" fontId="6" fillId="7" borderId="1" xfId="0" applyNumberFormat="1" applyFont="1" applyFill="1" applyBorder="1" applyAlignment="1" applyProtection="1">
      <alignment horizontal="left" vertical="center" wrapText="1"/>
    </xf>
    <xf numFmtId="0" fontId="6" fillId="7" borderId="2" xfId="0" applyNumberFormat="1" applyFont="1" applyFill="1" applyBorder="1" applyAlignment="1" applyProtection="1">
      <alignment horizontal="left" vertical="center" wrapText="1"/>
    </xf>
    <xf numFmtId="0" fontId="6" fillId="7" borderId="4" xfId="0" applyNumberFormat="1" applyFont="1" applyFill="1" applyBorder="1" applyAlignment="1" applyProtection="1">
      <alignment horizontal="left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6" fillId="5" borderId="7" xfId="0" applyNumberFormat="1" applyFont="1" applyFill="1" applyBorder="1" applyAlignment="1" applyProtection="1">
      <alignment horizontal="left" vertical="center" wrapText="1"/>
    </xf>
    <xf numFmtId="0" fontId="6" fillId="5" borderId="5" xfId="0" applyNumberFormat="1" applyFont="1" applyFill="1" applyBorder="1" applyAlignment="1" applyProtection="1">
      <alignment horizontal="left" vertical="center" wrapText="1"/>
    </xf>
    <xf numFmtId="0" fontId="6" fillId="5" borderId="8" xfId="0" applyNumberFormat="1" applyFont="1" applyFill="1" applyBorder="1" applyAlignment="1" applyProtection="1">
      <alignment horizontal="left" vertical="center" wrapText="1"/>
    </xf>
    <xf numFmtId="0" fontId="6" fillId="5" borderId="1" xfId="0" applyNumberFormat="1" applyFont="1" applyFill="1" applyBorder="1" applyAlignment="1" applyProtection="1">
      <alignment vertical="center" wrapText="1"/>
    </xf>
    <xf numFmtId="0" fontId="6" fillId="5" borderId="2" xfId="0" applyNumberFormat="1" applyFont="1" applyFill="1" applyBorder="1" applyAlignment="1" applyProtection="1">
      <alignment vertical="center" wrapText="1"/>
    </xf>
    <xf numFmtId="0" fontId="6" fillId="5" borderId="4" xfId="0" applyNumberFormat="1" applyFont="1" applyFill="1" applyBorder="1" applyAlignment="1" applyProtection="1">
      <alignment vertical="center" wrapText="1"/>
    </xf>
  </cellXfs>
  <cellStyles count="4">
    <cellStyle name="Normal 2" xfId="2" xr:uid="{00000000-0005-0000-0000-000000000000}"/>
    <cellStyle name="Normalno" xfId="0" builtinId="0"/>
    <cellStyle name="Normalno 2" xfId="1" xr:uid="{00000000-0005-0000-0000-000002000000}"/>
    <cellStyle name="Obično_List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1"/>
  <sheetViews>
    <sheetView workbookViewId="0">
      <selection activeCell="A3" sqref="A3:J3"/>
    </sheetView>
  </sheetViews>
  <sheetFormatPr defaultRowHeight="14.4" x14ac:dyDescent="0.3"/>
  <cols>
    <col min="5" max="6" width="25.33203125" customWidth="1"/>
    <col min="7" max="10" width="25.33203125" style="102" customWidth="1"/>
    <col min="11" max="11" width="21.109375" customWidth="1"/>
  </cols>
  <sheetData>
    <row r="1" spans="1:11" ht="42" customHeight="1" x14ac:dyDescent="0.3">
      <c r="A1" s="236" t="s">
        <v>149</v>
      </c>
      <c r="B1" s="236"/>
      <c r="C1" s="236"/>
      <c r="D1" s="236"/>
      <c r="E1" s="236"/>
      <c r="F1" s="236"/>
      <c r="G1" s="236"/>
      <c r="H1" s="236"/>
      <c r="I1" s="236"/>
      <c r="J1" s="236"/>
    </row>
    <row r="2" spans="1:11" ht="18" customHeight="1" x14ac:dyDescent="0.3">
      <c r="A2" s="3"/>
      <c r="B2" s="3"/>
      <c r="C2" s="3"/>
      <c r="D2" s="3"/>
      <c r="E2" s="3"/>
      <c r="F2" s="19"/>
      <c r="G2" s="96"/>
      <c r="H2" s="96"/>
      <c r="I2" s="96"/>
      <c r="J2" s="96"/>
    </row>
    <row r="3" spans="1:11" ht="15.6" x14ac:dyDescent="0.3">
      <c r="A3" s="236" t="s">
        <v>24</v>
      </c>
      <c r="B3" s="236"/>
      <c r="C3" s="236"/>
      <c r="D3" s="236"/>
      <c r="E3" s="236"/>
      <c r="F3" s="236"/>
      <c r="G3" s="236"/>
      <c r="H3" s="251"/>
      <c r="I3" s="251"/>
      <c r="J3" s="251"/>
    </row>
    <row r="4" spans="1:11" ht="17.399999999999999" x14ac:dyDescent="0.3">
      <c r="A4" s="3"/>
      <c r="B4" s="3"/>
      <c r="C4" s="3"/>
      <c r="D4" s="3"/>
      <c r="E4" s="3"/>
      <c r="F4" s="19"/>
      <c r="G4" s="96"/>
      <c r="H4" s="97"/>
      <c r="I4" s="97"/>
      <c r="J4" s="97"/>
    </row>
    <row r="5" spans="1:11" ht="15.6" x14ac:dyDescent="0.3">
      <c r="A5" s="236" t="s">
        <v>32</v>
      </c>
      <c r="B5" s="237"/>
      <c r="C5" s="237"/>
      <c r="D5" s="237"/>
      <c r="E5" s="237"/>
      <c r="F5" s="237"/>
      <c r="G5" s="237"/>
      <c r="H5" s="237"/>
      <c r="I5" s="237"/>
      <c r="J5" s="237"/>
      <c r="K5" s="237"/>
    </row>
    <row r="6" spans="1:11" ht="17.399999999999999" x14ac:dyDescent="0.3">
      <c r="A6" s="1"/>
      <c r="B6" s="2"/>
      <c r="C6" s="2"/>
      <c r="D6" s="2"/>
      <c r="E6" s="5"/>
      <c r="F6" s="5"/>
      <c r="G6" s="104"/>
      <c r="H6" s="104"/>
      <c r="I6" s="104"/>
      <c r="J6" s="105" t="s">
        <v>122</v>
      </c>
    </row>
    <row r="7" spans="1:11" ht="26.4" x14ac:dyDescent="0.3">
      <c r="A7" s="22"/>
      <c r="B7" s="23"/>
      <c r="C7" s="23"/>
      <c r="D7" s="24"/>
      <c r="E7" s="25"/>
      <c r="F7" s="125" t="s">
        <v>130</v>
      </c>
      <c r="G7" s="125" t="s">
        <v>131</v>
      </c>
      <c r="H7" s="125" t="s">
        <v>132</v>
      </c>
      <c r="I7" s="125" t="s">
        <v>151</v>
      </c>
      <c r="J7" s="125" t="s">
        <v>121</v>
      </c>
      <c r="K7" s="125" t="s">
        <v>133</v>
      </c>
    </row>
    <row r="8" spans="1:11" ht="15" customHeight="1" x14ac:dyDescent="0.3">
      <c r="A8" s="240" t="s">
        <v>0</v>
      </c>
      <c r="B8" s="241"/>
      <c r="C8" s="241"/>
      <c r="D8" s="241"/>
      <c r="E8" s="242"/>
      <c r="F8" s="193">
        <v>3291714.55</v>
      </c>
      <c r="G8" s="193">
        <v>3706829.55</v>
      </c>
      <c r="H8" s="193">
        <v>4031815.94</v>
      </c>
      <c r="I8" s="193">
        <v>4042868.85</v>
      </c>
      <c r="J8" s="193">
        <v>4249302.08</v>
      </c>
      <c r="K8" s="193">
        <v>4477690.0599999996</v>
      </c>
    </row>
    <row r="9" spans="1:11" ht="15" customHeight="1" x14ac:dyDescent="0.3">
      <c r="A9" s="252" t="s">
        <v>97</v>
      </c>
      <c r="B9" s="253"/>
      <c r="C9" s="253"/>
      <c r="D9" s="253"/>
      <c r="E9" s="254"/>
      <c r="F9" s="103">
        <v>3291714.55</v>
      </c>
      <c r="G9" s="208">
        <v>3706829.55</v>
      </c>
      <c r="H9" s="103">
        <v>4031815.94</v>
      </c>
      <c r="I9" s="103">
        <v>4042866.85</v>
      </c>
      <c r="J9" s="103">
        <v>4249302.08</v>
      </c>
      <c r="K9" s="103">
        <v>4477690.0599999996</v>
      </c>
    </row>
    <row r="10" spans="1:11" x14ac:dyDescent="0.3">
      <c r="A10" s="255" t="s">
        <v>98</v>
      </c>
      <c r="B10" s="256"/>
      <c r="C10" s="256"/>
      <c r="D10" s="256"/>
      <c r="E10" s="257"/>
      <c r="F10" s="103">
        <v>0</v>
      </c>
      <c r="G10" s="103">
        <v>0</v>
      </c>
      <c r="H10" s="103">
        <v>0</v>
      </c>
      <c r="I10" s="103">
        <v>0</v>
      </c>
      <c r="J10" s="103">
        <v>0</v>
      </c>
      <c r="K10" s="103">
        <v>0</v>
      </c>
    </row>
    <row r="11" spans="1:11" x14ac:dyDescent="0.3">
      <c r="A11" s="26" t="s">
        <v>1</v>
      </c>
      <c r="B11" s="109"/>
      <c r="C11" s="109"/>
      <c r="D11" s="109"/>
      <c r="E11" s="109"/>
      <c r="F11" s="193">
        <f>F12+F13</f>
        <v>3266581.59</v>
      </c>
      <c r="G11" s="193">
        <f>G12+G13</f>
        <v>3736068.65</v>
      </c>
      <c r="H11" s="193">
        <v>4038307.44</v>
      </c>
      <c r="I11" s="193">
        <f>H11+16216.79</f>
        <v>4054524.23</v>
      </c>
      <c r="J11" s="193">
        <v>4249302.08</v>
      </c>
      <c r="K11" s="193">
        <v>4477690.0599999996</v>
      </c>
    </row>
    <row r="12" spans="1:11" ht="15" customHeight="1" x14ac:dyDescent="0.3">
      <c r="A12" s="243" t="s">
        <v>99</v>
      </c>
      <c r="B12" s="244"/>
      <c r="C12" s="244"/>
      <c r="D12" s="244"/>
      <c r="E12" s="245"/>
      <c r="F12" s="103">
        <v>3192368.58</v>
      </c>
      <c r="G12" s="103">
        <v>3662236.65</v>
      </c>
      <c r="H12" s="103">
        <v>3894114.25</v>
      </c>
      <c r="I12" s="103">
        <f>H12+2009.98</f>
        <v>3896124.23</v>
      </c>
      <c r="J12" s="103">
        <v>4186084.08</v>
      </c>
      <c r="K12" s="103">
        <v>4344472.0599999996</v>
      </c>
    </row>
    <row r="13" spans="1:11" x14ac:dyDescent="0.3">
      <c r="A13" s="246" t="s">
        <v>100</v>
      </c>
      <c r="B13" s="247"/>
      <c r="C13" s="247"/>
      <c r="D13" s="247"/>
      <c r="E13" s="248"/>
      <c r="F13" s="194">
        <v>74213.009999999995</v>
      </c>
      <c r="G13" s="194">
        <v>73832</v>
      </c>
      <c r="H13" s="194">
        <v>144193.20000000001</v>
      </c>
      <c r="I13" s="194">
        <f>H13-1100+17000-1693.2</f>
        <v>158400</v>
      </c>
      <c r="J13" s="194">
        <v>64000</v>
      </c>
      <c r="K13" s="194">
        <v>134000</v>
      </c>
    </row>
    <row r="14" spans="1:11" ht="15" customHeight="1" x14ac:dyDescent="0.3">
      <c r="A14" s="227" t="s">
        <v>2</v>
      </c>
      <c r="B14" s="249"/>
      <c r="C14" s="249"/>
      <c r="D14" s="249"/>
      <c r="E14" s="250"/>
      <c r="F14" s="195">
        <f>F8-F11</f>
        <v>25132.959999999963</v>
      </c>
      <c r="G14" s="195">
        <f>G8-G11</f>
        <v>-29239.100000000093</v>
      </c>
      <c r="H14" s="193">
        <f>H11-H8</f>
        <v>6491.5</v>
      </c>
      <c r="I14" s="193">
        <f>I11-I8</f>
        <v>11655.379999999888</v>
      </c>
      <c r="J14" s="193">
        <f>J11-J8</f>
        <v>0</v>
      </c>
      <c r="K14" s="193">
        <f>K11-K8</f>
        <v>0</v>
      </c>
    </row>
    <row r="15" spans="1:11" ht="17.399999999999999" x14ac:dyDescent="0.3">
      <c r="A15" s="19"/>
      <c r="B15" s="18"/>
      <c r="C15" s="18"/>
      <c r="D15" s="18"/>
      <c r="E15" s="18"/>
      <c r="F15" s="18"/>
      <c r="G15" s="18"/>
      <c r="H15" s="132"/>
      <c r="I15" s="218"/>
      <c r="J15" s="132"/>
      <c r="K15" s="132"/>
    </row>
    <row r="16" spans="1:11" ht="15.75" customHeight="1" x14ac:dyDescent="0.3">
      <c r="A16" s="236" t="s">
        <v>33</v>
      </c>
      <c r="B16" s="236"/>
      <c r="C16" s="236"/>
      <c r="D16" s="236"/>
      <c r="E16" s="236"/>
      <c r="F16" s="236"/>
      <c r="G16" s="236"/>
      <c r="H16" s="236"/>
      <c r="I16" s="236"/>
      <c r="J16" s="236"/>
      <c r="K16" s="236"/>
    </row>
    <row r="17" spans="1:11" ht="17.399999999999999" x14ac:dyDescent="0.3">
      <c r="A17" s="19"/>
      <c r="B17" s="18"/>
      <c r="C17" s="18"/>
      <c r="D17" s="18"/>
      <c r="E17" s="18"/>
      <c r="F17" s="18"/>
      <c r="G17" s="18"/>
      <c r="H17" s="132"/>
      <c r="I17" s="132"/>
      <c r="J17" s="132"/>
      <c r="K17" s="132"/>
    </row>
    <row r="18" spans="1:11" ht="26.4" x14ac:dyDescent="0.3">
      <c r="A18" s="22"/>
      <c r="B18" s="23"/>
      <c r="C18" s="23"/>
      <c r="D18" s="24"/>
      <c r="E18" s="25"/>
      <c r="F18" s="125" t="s">
        <v>130</v>
      </c>
      <c r="G18" s="125" t="s">
        <v>131</v>
      </c>
      <c r="H18" s="125" t="s">
        <v>132</v>
      </c>
      <c r="I18" s="125" t="s">
        <v>151</v>
      </c>
      <c r="J18" s="125" t="s">
        <v>121</v>
      </c>
      <c r="K18" s="125" t="s">
        <v>133</v>
      </c>
    </row>
    <row r="19" spans="1:11" x14ac:dyDescent="0.3">
      <c r="A19" s="246" t="s">
        <v>101</v>
      </c>
      <c r="B19" s="247"/>
      <c r="C19" s="247"/>
      <c r="D19" s="247"/>
      <c r="E19" s="248"/>
      <c r="F19" s="131">
        <v>0</v>
      </c>
      <c r="G19" s="131">
        <v>0</v>
      </c>
      <c r="H19" s="131">
        <v>0</v>
      </c>
      <c r="I19" s="131">
        <v>0</v>
      </c>
      <c r="J19" s="131">
        <v>0</v>
      </c>
      <c r="K19" s="130">
        <v>0</v>
      </c>
    </row>
    <row r="20" spans="1:11" x14ac:dyDescent="0.3">
      <c r="A20" s="246" t="s">
        <v>102</v>
      </c>
      <c r="B20" s="247"/>
      <c r="C20" s="247"/>
      <c r="D20" s="247"/>
      <c r="E20" s="248"/>
      <c r="F20" s="131">
        <v>0</v>
      </c>
      <c r="G20" s="131">
        <v>0</v>
      </c>
      <c r="H20" s="131">
        <v>0</v>
      </c>
      <c r="I20" s="131">
        <v>0</v>
      </c>
      <c r="J20" s="131">
        <v>0</v>
      </c>
      <c r="K20" s="130">
        <v>0</v>
      </c>
    </row>
    <row r="21" spans="1:11" ht="15" customHeight="1" x14ac:dyDescent="0.3">
      <c r="A21" s="235" t="s">
        <v>4</v>
      </c>
      <c r="B21" s="235"/>
      <c r="C21" s="235"/>
      <c r="D21" s="235"/>
      <c r="E21" s="235"/>
      <c r="F21" s="129">
        <f>F19-F20</f>
        <v>0</v>
      </c>
      <c r="G21" s="129">
        <f t="shared" ref="G21:K21" si="0">G19-G20</f>
        <v>0</v>
      </c>
      <c r="H21" s="129">
        <f t="shared" si="0"/>
        <v>0</v>
      </c>
      <c r="I21" s="129">
        <v>0</v>
      </c>
      <c r="J21" s="129">
        <f t="shared" si="0"/>
        <v>0</v>
      </c>
      <c r="K21" s="129">
        <f t="shared" si="0"/>
        <v>0</v>
      </c>
    </row>
    <row r="22" spans="1:11" ht="15" customHeight="1" x14ac:dyDescent="0.3">
      <c r="A22" s="235" t="s">
        <v>5</v>
      </c>
      <c r="B22" s="235"/>
      <c r="C22" s="235"/>
      <c r="D22" s="235"/>
      <c r="E22" s="235"/>
      <c r="F22" s="193">
        <f>F14+F21</f>
        <v>25132.959999999963</v>
      </c>
      <c r="G22" s="129">
        <f>G14+G21</f>
        <v>-29239.100000000093</v>
      </c>
      <c r="H22" s="129">
        <f>H14+H21</f>
        <v>6491.5</v>
      </c>
      <c r="I22" s="129">
        <v>11655</v>
      </c>
      <c r="J22" s="129">
        <f t="shared" ref="J22:K22" si="1">J14+J21</f>
        <v>0</v>
      </c>
      <c r="K22" s="129">
        <f t="shared" si="1"/>
        <v>0</v>
      </c>
    </row>
    <row r="23" spans="1:11" ht="17.399999999999999" x14ac:dyDescent="0.3">
      <c r="A23" s="19"/>
      <c r="B23" s="19"/>
      <c r="C23" s="19"/>
      <c r="D23" s="19"/>
      <c r="E23" s="19"/>
      <c r="F23" s="19"/>
      <c r="G23" s="96"/>
      <c r="H23" s="97"/>
      <c r="I23" s="97"/>
      <c r="J23" s="97"/>
      <c r="K23" s="92"/>
    </row>
    <row r="24" spans="1:11" ht="22.5" customHeight="1" x14ac:dyDescent="0.3">
      <c r="A24" s="236" t="s">
        <v>95</v>
      </c>
      <c r="B24" s="236"/>
      <c r="C24" s="236"/>
      <c r="D24" s="236"/>
      <c r="E24" s="236"/>
      <c r="F24" s="236"/>
      <c r="G24" s="236"/>
      <c r="H24" s="236"/>
      <c r="I24" s="236"/>
      <c r="J24" s="236"/>
      <c r="K24" s="236"/>
    </row>
    <row r="25" spans="1:11" ht="15.6" x14ac:dyDescent="0.3">
      <c r="A25" s="107"/>
      <c r="B25" s="108"/>
      <c r="C25" s="108"/>
      <c r="D25" s="108"/>
      <c r="E25" s="108"/>
      <c r="F25" s="108"/>
      <c r="G25" s="108"/>
      <c r="H25" s="108"/>
      <c r="I25" s="216"/>
      <c r="J25" s="108"/>
      <c r="K25" s="108"/>
    </row>
    <row r="26" spans="1:11" ht="26.4" x14ac:dyDescent="0.3">
      <c r="A26" s="22"/>
      <c r="B26" s="23"/>
      <c r="C26" s="23"/>
      <c r="D26" s="24"/>
      <c r="E26" s="25"/>
      <c r="F26" s="125" t="s">
        <v>130</v>
      </c>
      <c r="G26" s="125" t="s">
        <v>131</v>
      </c>
      <c r="H26" s="125" t="s">
        <v>132</v>
      </c>
      <c r="I26" s="125" t="s">
        <v>151</v>
      </c>
      <c r="J26" s="125" t="s">
        <v>121</v>
      </c>
      <c r="K26" s="125" t="s">
        <v>133</v>
      </c>
    </row>
    <row r="27" spans="1:11" ht="15" customHeight="1" x14ac:dyDescent="0.3">
      <c r="A27" s="229" t="s">
        <v>92</v>
      </c>
      <c r="B27" s="230"/>
      <c r="C27" s="230"/>
      <c r="D27" s="230"/>
      <c r="E27" s="231"/>
      <c r="F27" s="197">
        <v>-21025.47</v>
      </c>
      <c r="G27" s="120">
        <v>29239</v>
      </c>
      <c r="H27" s="120">
        <v>6491.5</v>
      </c>
      <c r="I27" s="120">
        <v>11655</v>
      </c>
      <c r="J27" s="120"/>
      <c r="K27" s="121"/>
    </row>
    <row r="28" spans="1:11" ht="30" customHeight="1" x14ac:dyDescent="0.3">
      <c r="A28" s="227" t="s">
        <v>94</v>
      </c>
      <c r="B28" s="228"/>
      <c r="C28" s="228"/>
      <c r="D28" s="228"/>
      <c r="E28" s="228"/>
      <c r="F28" s="198">
        <v>25132.959999999999</v>
      </c>
      <c r="G28" s="126">
        <v>29239</v>
      </c>
      <c r="H28" s="126">
        <v>6491.5</v>
      </c>
      <c r="I28" s="126">
        <v>11655</v>
      </c>
      <c r="J28" s="126">
        <v>0</v>
      </c>
      <c r="K28" s="127">
        <v>0</v>
      </c>
    </row>
    <row r="29" spans="1:11" ht="43.5" customHeight="1" x14ac:dyDescent="0.3">
      <c r="A29" s="240" t="s">
        <v>96</v>
      </c>
      <c r="B29" s="241"/>
      <c r="C29" s="241"/>
      <c r="D29" s="241"/>
      <c r="E29" s="242"/>
      <c r="F29" s="198">
        <f>F28+F27</f>
        <v>4107.489999999998</v>
      </c>
      <c r="G29" s="126">
        <v>0</v>
      </c>
      <c r="H29" s="126">
        <v>0</v>
      </c>
      <c r="I29" s="126">
        <v>0</v>
      </c>
      <c r="J29" s="126">
        <v>0</v>
      </c>
      <c r="K29" s="127">
        <v>0</v>
      </c>
    </row>
    <row r="30" spans="1:11" ht="15.6" x14ac:dyDescent="0.3">
      <c r="A30" s="124"/>
      <c r="B30" s="128"/>
      <c r="C30" s="128"/>
      <c r="D30" s="128"/>
      <c r="E30" s="128"/>
      <c r="F30" s="128"/>
      <c r="G30" s="128"/>
      <c r="H30" s="128"/>
      <c r="I30" s="128"/>
      <c r="J30" s="128"/>
      <c r="K30" s="128"/>
    </row>
    <row r="31" spans="1:11" ht="11.25" customHeight="1" x14ac:dyDescent="0.3">
      <c r="A31" s="14"/>
      <c r="B31" s="15"/>
      <c r="C31" s="15"/>
      <c r="D31" s="15"/>
      <c r="E31" s="15"/>
      <c r="F31" s="15"/>
      <c r="G31" s="106"/>
      <c r="H31" s="106"/>
      <c r="I31" s="106"/>
      <c r="J31" s="106"/>
    </row>
    <row r="32" spans="1:11" ht="29.25" customHeight="1" x14ac:dyDescent="0.3">
      <c r="A32" s="233"/>
      <c r="B32" s="234"/>
      <c r="C32" s="234"/>
      <c r="D32" s="234"/>
      <c r="E32" s="234"/>
      <c r="F32" s="234"/>
      <c r="G32" s="234"/>
      <c r="H32" s="234"/>
      <c r="I32" s="234"/>
      <c r="J32" s="234"/>
    </row>
    <row r="33" spans="1:11" ht="16.5" customHeight="1" x14ac:dyDescent="0.3">
      <c r="A33" s="232" t="s">
        <v>91</v>
      </c>
      <c r="B33" s="232"/>
      <c r="C33" s="232"/>
      <c r="D33" s="232"/>
      <c r="E33" s="232"/>
      <c r="F33" s="232"/>
      <c r="G33" s="232"/>
      <c r="H33" s="232"/>
      <c r="I33" s="232"/>
      <c r="J33" s="232"/>
      <c r="K33" s="232"/>
    </row>
    <row r="34" spans="1:11" ht="17.399999999999999" x14ac:dyDescent="0.3">
      <c r="A34" s="113"/>
      <c r="B34" s="114"/>
      <c r="C34" s="114"/>
      <c r="D34" s="114"/>
      <c r="E34" s="114"/>
      <c r="F34" s="114"/>
      <c r="G34" s="114"/>
      <c r="H34" s="115"/>
      <c r="I34" s="115"/>
      <c r="J34" s="115"/>
      <c r="K34" s="115"/>
    </row>
    <row r="35" spans="1:11" ht="34.5" customHeight="1" x14ac:dyDescent="0.3">
      <c r="A35" s="116"/>
      <c r="B35" s="117"/>
      <c r="C35" s="117"/>
      <c r="D35" s="118"/>
      <c r="E35" s="119"/>
      <c r="F35" s="125" t="s">
        <v>130</v>
      </c>
      <c r="G35" s="125" t="s">
        <v>131</v>
      </c>
      <c r="H35" s="125" t="s">
        <v>132</v>
      </c>
      <c r="I35" s="125" t="s">
        <v>151</v>
      </c>
      <c r="J35" s="125" t="s">
        <v>121</v>
      </c>
      <c r="K35" s="125" t="s">
        <v>133</v>
      </c>
    </row>
    <row r="36" spans="1:11" ht="29.25" customHeight="1" x14ac:dyDescent="0.3">
      <c r="A36" s="229" t="s">
        <v>92</v>
      </c>
      <c r="B36" s="230"/>
      <c r="C36" s="230"/>
      <c r="D36" s="230"/>
      <c r="E36" s="231"/>
      <c r="F36" s="120">
        <v>0</v>
      </c>
      <c r="G36" s="120">
        <f>F39</f>
        <v>0</v>
      </c>
      <c r="H36" s="120">
        <f>G39</f>
        <v>0</v>
      </c>
      <c r="I36" s="120">
        <v>0</v>
      </c>
      <c r="J36" s="120">
        <f>H39</f>
        <v>0</v>
      </c>
      <c r="K36" s="121">
        <f>J39</f>
        <v>0</v>
      </c>
    </row>
    <row r="37" spans="1:11" ht="28.5" customHeight="1" x14ac:dyDescent="0.3">
      <c r="A37" s="229" t="s">
        <v>3</v>
      </c>
      <c r="B37" s="230"/>
      <c r="C37" s="230"/>
      <c r="D37" s="230"/>
      <c r="E37" s="231"/>
      <c r="F37" s="120">
        <v>0</v>
      </c>
      <c r="G37" s="120">
        <v>0</v>
      </c>
      <c r="H37" s="120">
        <v>0</v>
      </c>
      <c r="I37" s="120">
        <v>0</v>
      </c>
      <c r="J37" s="120">
        <v>0</v>
      </c>
      <c r="K37" s="121">
        <v>0</v>
      </c>
    </row>
    <row r="38" spans="1:11" x14ac:dyDescent="0.3">
      <c r="A38" s="229" t="s">
        <v>93</v>
      </c>
      <c r="B38" s="238"/>
      <c r="C38" s="238"/>
      <c r="D38" s="238"/>
      <c r="E38" s="239"/>
      <c r="F38" s="120">
        <v>0</v>
      </c>
      <c r="G38" s="120">
        <v>0</v>
      </c>
      <c r="H38" s="120">
        <v>0</v>
      </c>
      <c r="I38" s="120">
        <v>0</v>
      </c>
      <c r="J38" s="120">
        <v>0</v>
      </c>
      <c r="K38" s="121">
        <v>0</v>
      </c>
    </row>
    <row r="39" spans="1:11" x14ac:dyDescent="0.3">
      <c r="A39" s="227" t="s">
        <v>94</v>
      </c>
      <c r="B39" s="228"/>
      <c r="C39" s="228"/>
      <c r="D39" s="228"/>
      <c r="E39" s="228"/>
      <c r="F39" s="122">
        <f>F36-F37+F38</f>
        <v>0</v>
      </c>
      <c r="G39" s="122">
        <f t="shared" ref="G39:K39" si="2">G36-G37+G38</f>
        <v>0</v>
      </c>
      <c r="H39" s="122">
        <f t="shared" si="2"/>
        <v>0</v>
      </c>
      <c r="I39" s="122">
        <v>0</v>
      </c>
      <c r="J39" s="122">
        <f t="shared" si="2"/>
        <v>0</v>
      </c>
      <c r="K39" s="123">
        <f t="shared" si="2"/>
        <v>0</v>
      </c>
    </row>
    <row r="40" spans="1:11" x14ac:dyDescent="0.3">
      <c r="G40"/>
      <c r="H40"/>
      <c r="I40"/>
      <c r="J40"/>
    </row>
    <row r="41" spans="1:11" x14ac:dyDescent="0.3">
      <c r="G41"/>
      <c r="H41"/>
      <c r="I41"/>
      <c r="J41"/>
    </row>
  </sheetData>
  <mergeCells count="24">
    <mergeCell ref="A1:J1"/>
    <mergeCell ref="A3:J3"/>
    <mergeCell ref="A8:E8"/>
    <mergeCell ref="A9:E9"/>
    <mergeCell ref="A10:E10"/>
    <mergeCell ref="A22:E22"/>
    <mergeCell ref="A5:K5"/>
    <mergeCell ref="A37:E37"/>
    <mergeCell ref="A38:E38"/>
    <mergeCell ref="A24:K24"/>
    <mergeCell ref="A29:E29"/>
    <mergeCell ref="A12:E12"/>
    <mergeCell ref="A16:K16"/>
    <mergeCell ref="A19:E19"/>
    <mergeCell ref="A20:E20"/>
    <mergeCell ref="A21:E21"/>
    <mergeCell ref="A13:E13"/>
    <mergeCell ref="A14:E14"/>
    <mergeCell ref="A39:E39"/>
    <mergeCell ref="A27:E27"/>
    <mergeCell ref="A28:E28"/>
    <mergeCell ref="A33:K33"/>
    <mergeCell ref="A36:E36"/>
    <mergeCell ref="A32:J32"/>
  </mergeCells>
  <pageMargins left="0.7" right="0.7" top="0.75" bottom="0.75" header="0.3" footer="0.3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4"/>
  <sheetViews>
    <sheetView topLeftCell="A22" workbookViewId="0">
      <selection activeCell="H34" sqref="H34"/>
    </sheetView>
  </sheetViews>
  <sheetFormatPr defaultRowHeight="14.4" x14ac:dyDescent="0.3"/>
  <cols>
    <col min="1" max="1" width="6.44140625" customWidth="1"/>
    <col min="2" max="2" width="6.6640625" customWidth="1"/>
    <col min="3" max="3" width="28.6640625" customWidth="1"/>
    <col min="4" max="4" width="14.6640625" style="102" customWidth="1"/>
    <col min="5" max="5" width="19.33203125" customWidth="1"/>
    <col min="6" max="7" width="17.5546875" customWidth="1"/>
    <col min="8" max="8" width="18" customWidth="1"/>
    <col min="9" max="9" width="18.109375" customWidth="1"/>
  </cols>
  <sheetData>
    <row r="1" spans="1:11" ht="42" customHeight="1" x14ac:dyDescent="0.3">
      <c r="A1" s="236" t="s">
        <v>150</v>
      </c>
      <c r="B1" s="236"/>
      <c r="C1" s="236"/>
      <c r="D1" s="236"/>
      <c r="E1" s="236"/>
      <c r="F1" s="236"/>
      <c r="G1" s="236"/>
      <c r="H1" s="236"/>
      <c r="I1" s="236"/>
    </row>
    <row r="2" spans="1:11" ht="18" customHeight="1" x14ac:dyDescent="0.3">
      <c r="A2" s="19"/>
      <c r="B2" s="19"/>
      <c r="C2" s="19"/>
      <c r="D2" s="96"/>
      <c r="E2" s="19"/>
      <c r="F2" s="19"/>
      <c r="G2" s="19"/>
      <c r="H2" s="19"/>
      <c r="I2" s="19"/>
    </row>
    <row r="3" spans="1:11" ht="15.75" customHeight="1" x14ac:dyDescent="0.3">
      <c r="A3" s="236" t="s">
        <v>24</v>
      </c>
      <c r="B3" s="236"/>
      <c r="C3" s="236"/>
      <c r="D3" s="236"/>
      <c r="E3" s="236"/>
      <c r="F3" s="236"/>
      <c r="G3" s="236"/>
      <c r="H3" s="236"/>
      <c r="I3" s="236"/>
    </row>
    <row r="4" spans="1:11" ht="17.399999999999999" x14ac:dyDescent="0.3">
      <c r="A4" s="19"/>
      <c r="B4" s="19"/>
      <c r="C4" s="19"/>
      <c r="D4" s="96"/>
      <c r="E4" s="19"/>
      <c r="F4" s="19"/>
      <c r="G4" s="19"/>
      <c r="H4" s="4"/>
      <c r="I4" s="4"/>
    </row>
    <row r="5" spans="1:11" ht="18" customHeight="1" x14ac:dyDescent="0.3">
      <c r="A5" s="236" t="s">
        <v>7</v>
      </c>
      <c r="B5" s="236"/>
      <c r="C5" s="236"/>
      <c r="D5" s="236"/>
      <c r="E5" s="236"/>
      <c r="F5" s="236"/>
      <c r="G5" s="236"/>
      <c r="H5" s="236"/>
      <c r="I5" s="236"/>
    </row>
    <row r="6" spans="1:11" ht="17.399999999999999" x14ac:dyDescent="0.3">
      <c r="A6" s="19"/>
      <c r="B6" s="19"/>
      <c r="C6" s="19"/>
      <c r="D6" s="96"/>
      <c r="E6" s="19"/>
      <c r="F6" s="19"/>
      <c r="G6" s="19"/>
      <c r="H6" s="4"/>
      <c r="I6" s="4"/>
    </row>
    <row r="7" spans="1:11" ht="15.75" customHeight="1" x14ac:dyDescent="0.3">
      <c r="A7" s="236" t="s">
        <v>103</v>
      </c>
      <c r="B7" s="236"/>
      <c r="C7" s="236"/>
      <c r="D7" s="236"/>
      <c r="E7" s="236"/>
      <c r="F7" s="236"/>
      <c r="G7" s="236"/>
      <c r="H7" s="236"/>
      <c r="I7" s="236"/>
    </row>
    <row r="8" spans="1:11" ht="17.399999999999999" x14ac:dyDescent="0.3">
      <c r="A8" s="19"/>
      <c r="B8" s="19"/>
      <c r="C8" s="19"/>
      <c r="D8" s="96"/>
      <c r="E8" s="19"/>
      <c r="F8" s="19"/>
      <c r="G8" s="19"/>
      <c r="H8" s="4"/>
      <c r="I8" s="4"/>
    </row>
    <row r="9" spans="1:11" ht="39.6" x14ac:dyDescent="0.3">
      <c r="A9" s="17" t="s">
        <v>8</v>
      </c>
      <c r="B9" s="156" t="s">
        <v>9</v>
      </c>
      <c r="C9" s="156" t="s">
        <v>6</v>
      </c>
      <c r="D9" s="17" t="s">
        <v>130</v>
      </c>
      <c r="E9" s="17" t="s">
        <v>131</v>
      </c>
      <c r="F9" s="17" t="s">
        <v>132</v>
      </c>
      <c r="G9" s="17" t="s">
        <v>151</v>
      </c>
      <c r="H9" s="17" t="s">
        <v>121</v>
      </c>
      <c r="I9" s="17" t="s">
        <v>133</v>
      </c>
    </row>
    <row r="10" spans="1:11" x14ac:dyDescent="0.3">
      <c r="A10" s="201"/>
      <c r="B10" s="202"/>
      <c r="C10" s="192" t="s">
        <v>0</v>
      </c>
      <c r="D10" s="176">
        <v>3291714.55</v>
      </c>
      <c r="E10" s="178">
        <f>E11</f>
        <v>3706829.55</v>
      </c>
      <c r="F10" s="178">
        <f>F11</f>
        <v>4031815.94</v>
      </c>
      <c r="G10" s="178">
        <v>4042868.85</v>
      </c>
      <c r="H10" s="178">
        <f t="shared" ref="H10:I10" si="0">H11</f>
        <v>4249302.08</v>
      </c>
      <c r="I10" s="178">
        <f t="shared" si="0"/>
        <v>4477690.0599999996</v>
      </c>
    </row>
    <row r="11" spans="1:11" ht="26.25" customHeight="1" x14ac:dyDescent="0.3">
      <c r="A11" s="7">
        <v>6</v>
      </c>
      <c r="B11" s="7"/>
      <c r="C11" s="7" t="s">
        <v>11</v>
      </c>
      <c r="D11" s="196">
        <f>D12+D13+D14+D15+D16+D17</f>
        <v>3291714.55</v>
      </c>
      <c r="E11" s="214">
        <f>E12+E13+E14+E15+E16+E17</f>
        <v>3706829.55</v>
      </c>
      <c r="F11" s="215">
        <f>F12+F15+F16</f>
        <v>4031815.94</v>
      </c>
      <c r="G11" s="215">
        <f>G12+G13+G14+G15+G16+G17</f>
        <v>4042868.85</v>
      </c>
      <c r="H11" s="215">
        <f t="shared" ref="H11:I11" si="1">H12+H15+H16</f>
        <v>4249302.08</v>
      </c>
      <c r="I11" s="215">
        <f t="shared" si="1"/>
        <v>4477690.0599999996</v>
      </c>
      <c r="K11" s="102"/>
    </row>
    <row r="12" spans="1:11" ht="47.25" customHeight="1" x14ac:dyDescent="0.3">
      <c r="A12" s="7"/>
      <c r="B12" s="12">
        <v>63</v>
      </c>
      <c r="C12" s="12" t="s">
        <v>34</v>
      </c>
      <c r="D12" s="168">
        <v>2758020.34</v>
      </c>
      <c r="E12" s="94">
        <v>3197061.32</v>
      </c>
      <c r="F12" s="94">
        <v>3438529.36</v>
      </c>
      <c r="G12" s="94">
        <f>3414513.33</f>
        <v>3414513.33</v>
      </c>
      <c r="H12" s="94">
        <f>274138.56+48377.4+3401301.54</f>
        <v>3723817.5</v>
      </c>
      <c r="I12" s="94">
        <f>274138.56+48377.4+3559689.52</f>
        <v>3882205.48</v>
      </c>
    </row>
    <row r="13" spans="1:11" ht="47.25" customHeight="1" x14ac:dyDescent="0.3">
      <c r="A13" s="7"/>
      <c r="B13" s="12">
        <v>64</v>
      </c>
      <c r="C13" s="12" t="s">
        <v>110</v>
      </c>
      <c r="D13" s="168">
        <v>2625.42</v>
      </c>
      <c r="E13" s="94">
        <v>0</v>
      </c>
      <c r="F13" s="94">
        <v>0</v>
      </c>
      <c r="G13" s="94">
        <v>0</v>
      </c>
      <c r="H13" s="94">
        <v>0</v>
      </c>
      <c r="I13" s="94">
        <v>0</v>
      </c>
    </row>
    <row r="14" spans="1:11" ht="47.25" customHeight="1" x14ac:dyDescent="0.3">
      <c r="A14" s="7"/>
      <c r="B14" s="12">
        <v>65</v>
      </c>
      <c r="C14" s="12" t="s">
        <v>61</v>
      </c>
      <c r="D14" s="168">
        <v>146.80000000000001</v>
      </c>
      <c r="E14" s="94">
        <v>0</v>
      </c>
      <c r="F14" s="94">
        <v>0</v>
      </c>
      <c r="G14" s="94">
        <v>43790</v>
      </c>
      <c r="H14" s="94">
        <v>0</v>
      </c>
      <c r="I14" s="94">
        <v>0</v>
      </c>
    </row>
    <row r="15" spans="1:11" ht="47.25" customHeight="1" x14ac:dyDescent="0.3">
      <c r="A15" s="7"/>
      <c r="B15" s="12">
        <v>66</v>
      </c>
      <c r="C15" s="12" t="s">
        <v>111</v>
      </c>
      <c r="D15" s="168">
        <v>36844.910000000003</v>
      </c>
      <c r="E15" s="94">
        <v>21655</v>
      </c>
      <c r="F15" s="94">
        <f>26700</f>
        <v>26700</v>
      </c>
      <c r="G15" s="94">
        <f>26700</f>
        <v>26700</v>
      </c>
      <c r="H15" s="94">
        <v>20100</v>
      </c>
      <c r="I15" s="94">
        <v>20100</v>
      </c>
    </row>
    <row r="16" spans="1:11" ht="46.5" customHeight="1" x14ac:dyDescent="0.3">
      <c r="A16" s="8"/>
      <c r="B16" s="8">
        <v>67</v>
      </c>
      <c r="C16" s="12" t="s">
        <v>35</v>
      </c>
      <c r="D16" s="168">
        <v>493382.16</v>
      </c>
      <c r="E16" s="94">
        <v>488113.23</v>
      </c>
      <c r="F16" s="94">
        <v>566586.57999999996</v>
      </c>
      <c r="G16" s="94">
        <v>557865.52</v>
      </c>
      <c r="H16" s="94">
        <v>505384.58</v>
      </c>
      <c r="I16" s="94">
        <v>575384.57999999996</v>
      </c>
    </row>
    <row r="17" spans="1:9" ht="46.5" customHeight="1" x14ac:dyDescent="0.3">
      <c r="A17" s="8"/>
      <c r="B17" s="8">
        <v>68</v>
      </c>
      <c r="C17" s="12" t="s">
        <v>112</v>
      </c>
      <c r="D17" s="168">
        <v>694.92</v>
      </c>
      <c r="E17" s="94">
        <v>0</v>
      </c>
      <c r="F17" s="94">
        <v>0</v>
      </c>
      <c r="G17" s="94">
        <v>0</v>
      </c>
      <c r="H17" s="94">
        <v>0</v>
      </c>
      <c r="I17" s="94">
        <v>0</v>
      </c>
    </row>
    <row r="18" spans="1:9" ht="38.25" customHeight="1" x14ac:dyDescent="0.3">
      <c r="A18" s="10">
        <v>7</v>
      </c>
      <c r="B18" s="11"/>
      <c r="C18" s="20" t="s">
        <v>104</v>
      </c>
      <c r="D18" s="196">
        <v>0</v>
      </c>
      <c r="E18" s="100">
        <v>0</v>
      </c>
      <c r="F18" s="100">
        <v>0</v>
      </c>
      <c r="G18" s="100">
        <v>0</v>
      </c>
      <c r="H18" s="100">
        <v>0</v>
      </c>
      <c r="I18" s="100">
        <v>0</v>
      </c>
    </row>
    <row r="19" spans="1:9" ht="42" customHeight="1" x14ac:dyDescent="0.3">
      <c r="A19" s="12"/>
      <c r="B19" s="12">
        <v>72</v>
      </c>
      <c r="C19" s="21" t="s">
        <v>105</v>
      </c>
      <c r="D19" s="168">
        <v>0</v>
      </c>
      <c r="E19" s="94">
        <v>0</v>
      </c>
      <c r="F19" s="94">
        <v>0</v>
      </c>
      <c r="G19" s="94">
        <v>0</v>
      </c>
      <c r="H19" s="94">
        <v>0</v>
      </c>
      <c r="I19" s="94">
        <v>0</v>
      </c>
    </row>
    <row r="22" spans="1:9" ht="15.6" x14ac:dyDescent="0.3">
      <c r="A22" s="236" t="s">
        <v>106</v>
      </c>
      <c r="B22" s="258"/>
      <c r="C22" s="258"/>
      <c r="D22" s="258"/>
      <c r="E22" s="258"/>
      <c r="F22" s="258"/>
      <c r="G22" s="258"/>
      <c r="H22" s="258"/>
      <c r="I22" s="258"/>
    </row>
    <row r="23" spans="1:9" ht="17.399999999999999" x14ac:dyDescent="0.3">
      <c r="A23" s="19"/>
      <c r="B23" s="19"/>
      <c r="C23" s="19"/>
      <c r="D23" s="96"/>
      <c r="E23" s="19"/>
      <c r="F23" s="19"/>
      <c r="G23" s="19"/>
      <c r="H23" s="4"/>
      <c r="I23" s="4"/>
    </row>
    <row r="24" spans="1:9" ht="39.6" x14ac:dyDescent="0.3">
      <c r="A24" s="17" t="s">
        <v>8</v>
      </c>
      <c r="B24" s="110" t="s">
        <v>9</v>
      </c>
      <c r="C24" s="110" t="s">
        <v>13</v>
      </c>
      <c r="D24" s="17" t="s">
        <v>130</v>
      </c>
      <c r="E24" s="17" t="s">
        <v>131</v>
      </c>
      <c r="F24" s="17" t="s">
        <v>132</v>
      </c>
      <c r="G24" s="17" t="s">
        <v>151</v>
      </c>
      <c r="H24" s="17" t="s">
        <v>121</v>
      </c>
      <c r="I24" s="17" t="s">
        <v>133</v>
      </c>
    </row>
    <row r="25" spans="1:9" ht="29.25" customHeight="1" x14ac:dyDescent="0.3">
      <c r="A25" s="201"/>
      <c r="B25" s="202"/>
      <c r="C25" s="192" t="s">
        <v>1</v>
      </c>
      <c r="D25" s="176">
        <f t="shared" ref="D25:I25" si="2">D26+D32</f>
        <v>3266581.59</v>
      </c>
      <c r="E25" s="178">
        <f t="shared" si="2"/>
        <v>3736068.65</v>
      </c>
      <c r="F25" s="203">
        <f t="shared" si="2"/>
        <v>4038307.4400000004</v>
      </c>
      <c r="G25" s="203">
        <f t="shared" si="2"/>
        <v>4054524.23</v>
      </c>
      <c r="H25" s="203">
        <f t="shared" si="2"/>
        <v>4249302.08</v>
      </c>
      <c r="I25" s="203">
        <f t="shared" si="2"/>
        <v>4477690.0600000005</v>
      </c>
    </row>
    <row r="26" spans="1:9" ht="15.75" customHeight="1" x14ac:dyDescent="0.3">
      <c r="A26" s="7">
        <v>3</v>
      </c>
      <c r="B26" s="7"/>
      <c r="C26" s="7" t="s">
        <v>14</v>
      </c>
      <c r="D26" s="196">
        <f>D27+D28+D29+D30+D31</f>
        <v>3192368.58</v>
      </c>
      <c r="E26" s="100">
        <v>3662236.65</v>
      </c>
      <c r="F26" s="100">
        <f>F27+F28+F29+F30+F31</f>
        <v>3894114.24</v>
      </c>
      <c r="G26" s="100">
        <f>G27+G28+G29+G30+G31</f>
        <v>3896124.23</v>
      </c>
      <c r="H26" s="100">
        <f t="shared" ref="H26:I26" si="3">H27+H28+H29+H30+H31</f>
        <v>4185302.08</v>
      </c>
      <c r="I26" s="100">
        <f t="shared" si="3"/>
        <v>4343690.0600000005</v>
      </c>
    </row>
    <row r="27" spans="1:9" ht="15.75" customHeight="1" x14ac:dyDescent="0.3">
      <c r="A27" s="7"/>
      <c r="B27" s="12">
        <v>31</v>
      </c>
      <c r="C27" s="12" t="s">
        <v>15</v>
      </c>
      <c r="D27" s="168">
        <v>2650763.5099999998</v>
      </c>
      <c r="E27" s="94">
        <v>3094203.61</v>
      </c>
      <c r="F27" s="94">
        <v>3324773.81</v>
      </c>
      <c r="G27" s="94">
        <f>F27-29982.18</f>
        <v>3294791.63</v>
      </c>
      <c r="H27" s="94">
        <v>3607831.95</v>
      </c>
      <c r="I27" s="94">
        <v>3763513.93</v>
      </c>
    </row>
    <row r="28" spans="1:9" x14ac:dyDescent="0.3">
      <c r="A28" s="8"/>
      <c r="B28" s="8">
        <v>32</v>
      </c>
      <c r="C28" s="8" t="s">
        <v>27</v>
      </c>
      <c r="D28" s="168">
        <v>438343.29</v>
      </c>
      <c r="E28" s="94">
        <v>467624.54</v>
      </c>
      <c r="F28" s="94">
        <v>475040.43</v>
      </c>
      <c r="G28" s="94">
        <f>F28+31992.17</f>
        <v>507032.6</v>
      </c>
      <c r="H28" s="94">
        <v>483170.13</v>
      </c>
      <c r="I28" s="94">
        <v>485876.13</v>
      </c>
    </row>
    <row r="29" spans="1:9" x14ac:dyDescent="0.3">
      <c r="A29" s="8"/>
      <c r="B29" s="8">
        <v>34</v>
      </c>
      <c r="C29" s="8" t="s">
        <v>113</v>
      </c>
      <c r="D29" s="168">
        <v>38.85</v>
      </c>
      <c r="E29" s="94">
        <v>40</v>
      </c>
      <c r="F29" s="94">
        <v>0</v>
      </c>
      <c r="G29" s="94">
        <v>0</v>
      </c>
      <c r="H29" s="94">
        <v>0</v>
      </c>
      <c r="I29" s="94">
        <v>0</v>
      </c>
    </row>
    <row r="30" spans="1:9" x14ac:dyDescent="0.3">
      <c r="A30" s="8"/>
      <c r="B30" s="8">
        <v>37</v>
      </c>
      <c r="C30" s="8" t="s">
        <v>114</v>
      </c>
      <c r="D30" s="168">
        <v>101490.64</v>
      </c>
      <c r="E30" s="94">
        <v>98600</v>
      </c>
      <c r="F30" s="94">
        <v>92500</v>
      </c>
      <c r="G30" s="94">
        <v>92500</v>
      </c>
      <c r="H30" s="94">
        <v>92500</v>
      </c>
      <c r="I30" s="94">
        <v>92500</v>
      </c>
    </row>
    <row r="31" spans="1:9" x14ac:dyDescent="0.3">
      <c r="A31" s="8"/>
      <c r="B31" s="8">
        <v>38</v>
      </c>
      <c r="C31" s="8" t="s">
        <v>134</v>
      </c>
      <c r="D31" s="168">
        <v>1732.29</v>
      </c>
      <c r="E31" s="94">
        <v>1768.5</v>
      </c>
      <c r="F31" s="94">
        <v>1800</v>
      </c>
      <c r="G31" s="94">
        <v>1800</v>
      </c>
      <c r="H31" s="94">
        <v>1800</v>
      </c>
      <c r="I31" s="94">
        <v>1800</v>
      </c>
    </row>
    <row r="32" spans="1:9" ht="34.5" customHeight="1" x14ac:dyDescent="0.3">
      <c r="A32" s="10">
        <v>4</v>
      </c>
      <c r="B32" s="11"/>
      <c r="C32" s="20" t="s">
        <v>16</v>
      </c>
      <c r="D32" s="196">
        <f>D33+D34</f>
        <v>74213.009999999995</v>
      </c>
      <c r="E32" s="100">
        <v>73832</v>
      </c>
      <c r="F32" s="100">
        <f>F33+F34</f>
        <v>144193.20000000001</v>
      </c>
      <c r="G32" s="100">
        <v>158400</v>
      </c>
      <c r="H32" s="100">
        <f t="shared" ref="H32:I32" si="4">H33+H34</f>
        <v>64000</v>
      </c>
      <c r="I32" s="100">
        <f t="shared" si="4"/>
        <v>134000</v>
      </c>
    </row>
    <row r="33" spans="1:9" ht="48" customHeight="1" x14ac:dyDescent="0.3">
      <c r="A33" s="12"/>
      <c r="B33" s="12">
        <v>42</v>
      </c>
      <c r="C33" s="21" t="s">
        <v>36</v>
      </c>
      <c r="D33" s="168">
        <v>31939.01</v>
      </c>
      <c r="E33" s="94">
        <v>51332</v>
      </c>
      <c r="F33" s="94">
        <v>104193.2</v>
      </c>
      <c r="G33" s="94">
        <f>G32-G34</f>
        <v>64500</v>
      </c>
      <c r="H33" s="94">
        <v>40000</v>
      </c>
      <c r="I33" s="94">
        <v>110000</v>
      </c>
    </row>
    <row r="34" spans="1:9" ht="48" customHeight="1" x14ac:dyDescent="0.3">
      <c r="A34" s="12"/>
      <c r="B34" s="12">
        <v>45</v>
      </c>
      <c r="C34" s="21" t="s">
        <v>123</v>
      </c>
      <c r="D34" s="168">
        <v>42274</v>
      </c>
      <c r="E34" s="94">
        <v>22500</v>
      </c>
      <c r="F34" s="94">
        <v>40000</v>
      </c>
      <c r="G34" s="94">
        <f>40000+53900</f>
        <v>93900</v>
      </c>
      <c r="H34" s="94">
        <v>24000</v>
      </c>
      <c r="I34" s="94">
        <v>24000</v>
      </c>
    </row>
  </sheetData>
  <mergeCells count="5">
    <mergeCell ref="A1:I1"/>
    <mergeCell ref="A3:I3"/>
    <mergeCell ref="A5:I5"/>
    <mergeCell ref="A7:I7"/>
    <mergeCell ref="A22:I22"/>
  </mergeCells>
  <pageMargins left="0.7" right="0.7" top="0.75" bottom="0.75" header="0.3" footer="0.3"/>
  <pageSetup paperSize="9" orientation="landscape" r:id="rId1"/>
  <ignoredErrors>
    <ignoredError sqref="F11:G11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56"/>
  <sheetViews>
    <sheetView tabSelected="1" topLeftCell="A19" workbookViewId="0">
      <selection activeCell="E36" sqref="E36"/>
    </sheetView>
  </sheetViews>
  <sheetFormatPr defaultRowHeight="14.4" x14ac:dyDescent="0.3"/>
  <cols>
    <col min="1" max="1" width="24.5546875" customWidth="1"/>
    <col min="2" max="2" width="8.44140625" bestFit="1" customWidth="1"/>
    <col min="3" max="3" width="5.44140625" bestFit="1" customWidth="1"/>
    <col min="4" max="4" width="25" style="102" customWidth="1"/>
    <col min="5" max="5" width="32.88671875" customWidth="1"/>
    <col min="6" max="7" width="25.33203125" style="102" customWidth="1"/>
    <col min="8" max="9" width="25.33203125" customWidth="1"/>
    <col min="11" max="11" width="10.109375" bestFit="1" customWidth="1"/>
    <col min="12" max="12" width="19" customWidth="1"/>
  </cols>
  <sheetData>
    <row r="1" spans="1:9" ht="48.75" customHeight="1" x14ac:dyDescent="0.3">
      <c r="A1" s="236" t="s">
        <v>152</v>
      </c>
      <c r="B1" s="236"/>
      <c r="C1" s="236"/>
      <c r="D1" s="236"/>
      <c r="E1" s="236"/>
      <c r="F1" s="236"/>
      <c r="G1" s="236"/>
      <c r="H1" s="236"/>
      <c r="I1" s="236"/>
    </row>
    <row r="2" spans="1:9" ht="18" customHeight="1" x14ac:dyDescent="0.3">
      <c r="A2" s="3"/>
      <c r="B2" s="3"/>
      <c r="C2" s="3"/>
      <c r="D2" s="96"/>
      <c r="E2" s="19"/>
      <c r="F2" s="96"/>
      <c r="G2" s="96"/>
      <c r="H2" s="3"/>
      <c r="I2" s="3"/>
    </row>
    <row r="3" spans="1:9" ht="15.6" x14ac:dyDescent="0.3">
      <c r="A3" s="236" t="s">
        <v>24</v>
      </c>
      <c r="B3" s="236"/>
      <c r="C3" s="236"/>
      <c r="D3" s="236"/>
      <c r="E3" s="236"/>
      <c r="F3" s="236"/>
      <c r="G3" s="236"/>
      <c r="H3" s="251"/>
      <c r="I3" s="251"/>
    </row>
    <row r="4" spans="1:9" ht="17.399999999999999" x14ac:dyDescent="0.3">
      <c r="A4" s="3"/>
      <c r="B4" s="3"/>
      <c r="C4" s="3"/>
      <c r="D4" s="96"/>
      <c r="E4" s="19"/>
      <c r="F4" s="96"/>
      <c r="G4" s="96"/>
      <c r="H4" s="4"/>
      <c r="I4" s="4"/>
    </row>
    <row r="5" spans="1:9" ht="18" customHeight="1" x14ac:dyDescent="0.3">
      <c r="A5" s="236" t="s">
        <v>7</v>
      </c>
      <c r="B5" s="237"/>
      <c r="C5" s="237"/>
      <c r="D5" s="237"/>
      <c r="E5" s="237"/>
      <c r="F5" s="237"/>
      <c r="G5" s="237"/>
      <c r="H5" s="237"/>
      <c r="I5" s="237"/>
    </row>
    <row r="6" spans="1:9" ht="17.399999999999999" x14ac:dyDescent="0.3">
      <c r="A6" s="3"/>
      <c r="B6" s="3"/>
      <c r="C6" s="3"/>
      <c r="D6" s="96"/>
      <c r="E6" s="19"/>
      <c r="F6" s="96"/>
      <c r="G6" s="96"/>
      <c r="H6" s="4"/>
      <c r="I6" s="4"/>
    </row>
    <row r="7" spans="1:9" ht="15.6" x14ac:dyDescent="0.3">
      <c r="A7" s="236" t="s">
        <v>89</v>
      </c>
      <c r="B7" s="258"/>
      <c r="C7" s="258"/>
      <c r="D7" s="258"/>
      <c r="E7" s="258"/>
      <c r="F7" s="258"/>
      <c r="G7" s="258"/>
      <c r="H7" s="258"/>
      <c r="I7" s="258"/>
    </row>
    <row r="8" spans="1:9" ht="17.399999999999999" x14ac:dyDescent="0.3">
      <c r="A8" s="3"/>
      <c r="B8" s="3"/>
      <c r="C8" s="3"/>
      <c r="D8" s="96"/>
      <c r="E8" s="19"/>
      <c r="F8" s="96"/>
      <c r="G8" s="96"/>
      <c r="H8" s="4"/>
      <c r="I8" s="4"/>
    </row>
    <row r="9" spans="1:9" ht="25.5" customHeight="1" x14ac:dyDescent="0.3">
      <c r="A9" s="259" t="s">
        <v>80</v>
      </c>
      <c r="B9" s="260"/>
      <c r="C9" s="261"/>
      <c r="D9" s="17" t="s">
        <v>130</v>
      </c>
      <c r="E9" s="17" t="s">
        <v>131</v>
      </c>
      <c r="F9" s="17" t="s">
        <v>132</v>
      </c>
      <c r="G9" s="17" t="s">
        <v>151</v>
      </c>
      <c r="H9" s="17" t="s">
        <v>121</v>
      </c>
      <c r="I9" s="17" t="s">
        <v>133</v>
      </c>
    </row>
    <row r="10" spans="1:9" ht="15.75" customHeight="1" x14ac:dyDescent="0.3">
      <c r="A10" s="262" t="s">
        <v>0</v>
      </c>
      <c r="B10" s="263"/>
      <c r="C10" s="264"/>
      <c r="D10" s="99">
        <v>3291714.55</v>
      </c>
      <c r="E10" s="213">
        <f>E11+E13+E15+E17</f>
        <v>3706749.5500000003</v>
      </c>
      <c r="F10" s="199">
        <f>F11+F13+F17+F21</f>
        <v>4031815.94</v>
      </c>
      <c r="G10" s="199">
        <f>G11+G13+G17+G21+G15</f>
        <v>4042868.85</v>
      </c>
      <c r="H10" s="199">
        <f>H11+H13+H17+H21</f>
        <v>4249302.08</v>
      </c>
      <c r="I10" s="199">
        <f>I11+I13+I17+I21</f>
        <v>4477690.0599999996</v>
      </c>
    </row>
    <row r="11" spans="1:9" x14ac:dyDescent="0.3">
      <c r="A11" s="265" t="s">
        <v>85</v>
      </c>
      <c r="B11" s="266"/>
      <c r="C11" s="267"/>
      <c r="D11" s="94">
        <v>493382.16</v>
      </c>
      <c r="E11" s="94">
        <v>488113.23</v>
      </c>
      <c r="F11" s="155">
        <v>566586.57999999996</v>
      </c>
      <c r="G11" s="155">
        <v>557865.52</v>
      </c>
      <c r="H11" s="155">
        <v>505384.58</v>
      </c>
      <c r="I11" s="155">
        <v>575384.57999999996</v>
      </c>
    </row>
    <row r="12" spans="1:9" x14ac:dyDescent="0.3">
      <c r="A12" s="268" t="s">
        <v>86</v>
      </c>
      <c r="B12" s="269"/>
      <c r="C12" s="270"/>
      <c r="D12" s="94">
        <v>493382.16</v>
      </c>
      <c r="E12" s="94">
        <v>488113.23</v>
      </c>
      <c r="F12" s="155">
        <v>566586.57999999996</v>
      </c>
      <c r="G12" s="155">
        <v>557865.52</v>
      </c>
      <c r="H12" s="155">
        <v>505384.58</v>
      </c>
      <c r="I12" s="155">
        <v>575384.57999999996</v>
      </c>
    </row>
    <row r="13" spans="1:9" x14ac:dyDescent="0.3">
      <c r="A13" s="271" t="s">
        <v>115</v>
      </c>
      <c r="B13" s="272"/>
      <c r="C13" s="273"/>
      <c r="D13" s="93">
        <v>34223.97</v>
      </c>
      <c r="E13" s="94">
        <v>21575</v>
      </c>
      <c r="F13" s="155">
        <v>20000</v>
      </c>
      <c r="G13" s="155">
        <v>20000</v>
      </c>
      <c r="H13" s="155">
        <f t="shared" ref="H13:H22" si="0">H30</f>
        <v>20000</v>
      </c>
      <c r="I13" s="155">
        <f t="shared" ref="I13:I22" si="1">I30</f>
        <v>20000</v>
      </c>
    </row>
    <row r="14" spans="1:9" x14ac:dyDescent="0.3">
      <c r="A14" s="135" t="s">
        <v>88</v>
      </c>
      <c r="B14" s="136"/>
      <c r="C14" s="137"/>
      <c r="D14" s="93">
        <v>34223.97</v>
      </c>
      <c r="E14" s="94">
        <v>21575</v>
      </c>
      <c r="F14" s="155">
        <v>20000</v>
      </c>
      <c r="G14" s="155">
        <v>20000</v>
      </c>
      <c r="H14" s="155">
        <f t="shared" si="0"/>
        <v>20000</v>
      </c>
      <c r="I14" s="155">
        <f t="shared" si="1"/>
        <v>20000</v>
      </c>
    </row>
    <row r="15" spans="1:9" ht="20.25" customHeight="1" x14ac:dyDescent="0.3">
      <c r="A15" s="265" t="s">
        <v>107</v>
      </c>
      <c r="B15" s="266"/>
      <c r="C15" s="267"/>
      <c r="D15" s="94">
        <v>146.80000000000001</v>
      </c>
      <c r="E15" s="94">
        <v>0</v>
      </c>
      <c r="F15" s="155">
        <v>0</v>
      </c>
      <c r="G15" s="155">
        <v>43790</v>
      </c>
      <c r="H15" s="155">
        <f t="shared" si="0"/>
        <v>0</v>
      </c>
      <c r="I15" s="155">
        <f t="shared" si="1"/>
        <v>0</v>
      </c>
    </row>
    <row r="16" spans="1:9" ht="18.75" customHeight="1" x14ac:dyDescent="0.3">
      <c r="A16" s="274" t="s">
        <v>108</v>
      </c>
      <c r="B16" s="275"/>
      <c r="C16" s="276"/>
      <c r="D16" s="94">
        <v>146.80000000000001</v>
      </c>
      <c r="E16" s="94">
        <v>0</v>
      </c>
      <c r="F16" s="155">
        <v>0</v>
      </c>
      <c r="G16" s="155">
        <v>43790</v>
      </c>
      <c r="H16" s="155">
        <f t="shared" si="0"/>
        <v>0</v>
      </c>
      <c r="I16" s="155">
        <f t="shared" si="1"/>
        <v>0</v>
      </c>
    </row>
    <row r="17" spans="1:11" x14ac:dyDescent="0.3">
      <c r="A17" s="277" t="s">
        <v>109</v>
      </c>
      <c r="B17" s="278"/>
      <c r="C17" s="279"/>
      <c r="D17" s="94">
        <v>2758020.34</v>
      </c>
      <c r="E17" s="94">
        <f>E18+E19+E20</f>
        <v>3197061.3200000003</v>
      </c>
      <c r="F17" s="155">
        <f>F18+F19+F20</f>
        <v>3438529.36</v>
      </c>
      <c r="G17" s="155">
        <f>3414513.33</f>
        <v>3414513.33</v>
      </c>
      <c r="H17" s="155">
        <f>+H19+H20+H18</f>
        <v>3723817.5</v>
      </c>
      <c r="I17" s="155">
        <f>+I19+I20+I18</f>
        <v>3882205.48</v>
      </c>
    </row>
    <row r="18" spans="1:11" ht="24.75" customHeight="1" x14ac:dyDescent="0.3">
      <c r="A18" s="280" t="s">
        <v>144</v>
      </c>
      <c r="B18" s="281"/>
      <c r="C18" s="282"/>
      <c r="D18" s="94"/>
      <c r="E18" s="94">
        <v>36198.74</v>
      </c>
      <c r="F18" s="155">
        <v>9392.5</v>
      </c>
      <c r="G18" s="155">
        <v>9392.5</v>
      </c>
      <c r="H18" s="155">
        <v>9392.5</v>
      </c>
      <c r="I18" s="155">
        <v>9392.5</v>
      </c>
    </row>
    <row r="19" spans="1:11" x14ac:dyDescent="0.3">
      <c r="A19" s="268" t="s">
        <v>145</v>
      </c>
      <c r="B19" s="269"/>
      <c r="C19" s="270"/>
      <c r="D19" s="94">
        <v>103536.9</v>
      </c>
      <c r="E19" s="94">
        <v>207326.17</v>
      </c>
      <c r="F19" s="155">
        <v>264746.06</v>
      </c>
      <c r="G19" s="226">
        <v>242632.44</v>
      </c>
      <c r="H19" s="155">
        <f t="shared" ref="H19:I19" si="2">9392.5+264746.06+46719.9-9392.5</f>
        <v>311465.96000000002</v>
      </c>
      <c r="I19" s="155">
        <f t="shared" si="2"/>
        <v>311465.96000000002</v>
      </c>
    </row>
    <row r="20" spans="1:11" ht="24.75" customHeight="1" x14ac:dyDescent="0.3">
      <c r="A20" s="274" t="s">
        <v>146</v>
      </c>
      <c r="B20" s="275"/>
      <c r="C20" s="276"/>
      <c r="D20" s="94">
        <v>2654483.44</v>
      </c>
      <c r="E20" s="94">
        <v>2953536.41</v>
      </c>
      <c r="F20" s="155">
        <v>3164390.8</v>
      </c>
      <c r="G20" s="226">
        <v>3162488.39</v>
      </c>
      <c r="H20" s="155">
        <f>H37</f>
        <v>3402959.04</v>
      </c>
      <c r="I20" s="155">
        <f>3559689.52+1657.5</f>
        <v>3561347.02</v>
      </c>
    </row>
    <row r="21" spans="1:11" x14ac:dyDescent="0.3">
      <c r="A21" s="277" t="s">
        <v>117</v>
      </c>
      <c r="B21" s="278"/>
      <c r="C21" s="279"/>
      <c r="D21" s="94">
        <v>5941.28</v>
      </c>
      <c r="E21" s="94">
        <v>80</v>
      </c>
      <c r="F21" s="155">
        <v>6700</v>
      </c>
      <c r="G21" s="155">
        <v>6700</v>
      </c>
      <c r="H21" s="155">
        <f t="shared" si="0"/>
        <v>100</v>
      </c>
      <c r="I21" s="155">
        <f t="shared" si="1"/>
        <v>100</v>
      </c>
    </row>
    <row r="22" spans="1:11" x14ac:dyDescent="0.3">
      <c r="A22" s="142" t="s">
        <v>116</v>
      </c>
      <c r="B22" s="133"/>
      <c r="C22" s="134"/>
      <c r="D22" s="94">
        <v>5941.28</v>
      </c>
      <c r="E22" s="146">
        <v>80</v>
      </c>
      <c r="F22" s="155">
        <v>6700</v>
      </c>
      <c r="G22" s="155">
        <v>6700</v>
      </c>
      <c r="H22" s="155">
        <f t="shared" si="0"/>
        <v>100</v>
      </c>
      <c r="I22" s="155">
        <f t="shared" si="1"/>
        <v>100</v>
      </c>
    </row>
    <row r="23" spans="1:11" x14ac:dyDescent="0.3">
      <c r="A23" s="144"/>
      <c r="B23" s="143"/>
      <c r="C23" s="143"/>
      <c r="D23" s="140"/>
      <c r="E23" s="145"/>
      <c r="F23" s="165"/>
      <c r="G23" s="165"/>
      <c r="H23" s="165"/>
      <c r="I23" s="165"/>
    </row>
    <row r="24" spans="1:11" ht="15.6" x14ac:dyDescent="0.3">
      <c r="A24" s="236" t="s">
        <v>90</v>
      </c>
      <c r="B24" s="258"/>
      <c r="C24" s="258"/>
      <c r="D24" s="258"/>
      <c r="E24" s="258"/>
      <c r="F24" s="258"/>
      <c r="G24" s="258"/>
      <c r="H24" s="258"/>
      <c r="I24" s="258"/>
    </row>
    <row r="25" spans="1:11" ht="17.399999999999999" x14ac:dyDescent="0.3">
      <c r="A25" s="3"/>
      <c r="B25" s="3"/>
      <c r="C25" s="3"/>
      <c r="D25" s="96"/>
      <c r="E25" s="19"/>
      <c r="F25" s="96"/>
      <c r="G25" s="96"/>
      <c r="H25" s="4"/>
      <c r="I25" s="4"/>
    </row>
    <row r="26" spans="1:11" ht="26.4" x14ac:dyDescent="0.3">
      <c r="A26" s="283" t="s">
        <v>80</v>
      </c>
      <c r="B26" s="284"/>
      <c r="C26" s="285"/>
      <c r="D26" s="17" t="s">
        <v>130</v>
      </c>
      <c r="E26" s="17" t="s">
        <v>131</v>
      </c>
      <c r="F26" s="17" t="s">
        <v>132</v>
      </c>
      <c r="G26" s="17" t="s">
        <v>151</v>
      </c>
      <c r="H26" s="17" t="s">
        <v>121</v>
      </c>
      <c r="I26" s="17" t="s">
        <v>133</v>
      </c>
    </row>
    <row r="27" spans="1:11" ht="15.75" customHeight="1" x14ac:dyDescent="0.3">
      <c r="A27" s="262" t="s">
        <v>1</v>
      </c>
      <c r="B27" s="263"/>
      <c r="C27" s="264"/>
      <c r="D27" s="200">
        <f>D28+D30+D32+D34+D38+D40+1123.33</f>
        <v>3266581.59</v>
      </c>
      <c r="E27" s="200">
        <f>E28+E30+E32+E34+E38+E40</f>
        <v>3736058.6500000004</v>
      </c>
      <c r="F27" s="200">
        <f>F28+F30+F32+F34+F38+F40</f>
        <v>4038307.44</v>
      </c>
      <c r="G27" s="200">
        <f>G28+G30+G32+G34+G38+G40</f>
        <v>4054524.2299999995</v>
      </c>
      <c r="H27" s="200">
        <f t="shared" ref="H27:I27" si="3">H28+H30+H32+H34+H38+H40</f>
        <v>4249302.08</v>
      </c>
      <c r="I27" s="200">
        <f t="shared" si="3"/>
        <v>4477690.0599999996</v>
      </c>
    </row>
    <row r="28" spans="1:11" x14ac:dyDescent="0.3">
      <c r="A28" s="265" t="s">
        <v>85</v>
      </c>
      <c r="B28" s="266"/>
      <c r="C28" s="267"/>
      <c r="D28" s="169">
        <v>444772.07</v>
      </c>
      <c r="E28" s="138">
        <v>488103.23</v>
      </c>
      <c r="F28" s="138">
        <v>566586.57999999996</v>
      </c>
      <c r="G28" s="138">
        <f>F28-8721.06</f>
        <v>557865.5199999999</v>
      </c>
      <c r="H28" s="138">
        <v>505384.58</v>
      </c>
      <c r="I28" s="138">
        <v>575384.57999999996</v>
      </c>
      <c r="K28" s="47"/>
    </row>
    <row r="29" spans="1:11" x14ac:dyDescent="0.3">
      <c r="A29" s="268" t="s">
        <v>86</v>
      </c>
      <c r="B29" s="269"/>
      <c r="C29" s="270"/>
      <c r="D29" s="169">
        <v>444772.07</v>
      </c>
      <c r="E29" s="138">
        <v>488203.23</v>
      </c>
      <c r="F29" s="138">
        <v>566586.57999999996</v>
      </c>
      <c r="G29" s="138">
        <f>F29-8721.06</f>
        <v>557865.5199999999</v>
      </c>
      <c r="H29" s="138">
        <v>505384.58</v>
      </c>
      <c r="I29" s="138">
        <v>575384.57999999996</v>
      </c>
    </row>
    <row r="30" spans="1:11" x14ac:dyDescent="0.3">
      <c r="A30" s="265" t="s">
        <v>87</v>
      </c>
      <c r="B30" s="266"/>
      <c r="C30" s="267"/>
      <c r="D30" s="169">
        <f>D31</f>
        <v>9372.9699999999993</v>
      </c>
      <c r="E30" s="95">
        <v>21575</v>
      </c>
      <c r="F30" s="95">
        <v>20000</v>
      </c>
      <c r="G30" s="95">
        <v>20000</v>
      </c>
      <c r="H30" s="95">
        <v>20000</v>
      </c>
      <c r="I30" s="95">
        <v>20000</v>
      </c>
    </row>
    <row r="31" spans="1:11" x14ac:dyDescent="0.3">
      <c r="A31" s="268" t="s">
        <v>88</v>
      </c>
      <c r="B31" s="269"/>
      <c r="C31" s="270"/>
      <c r="D31" s="169">
        <v>9372.9699999999993</v>
      </c>
      <c r="E31" s="95">
        <v>21575</v>
      </c>
      <c r="F31" s="95">
        <v>20000</v>
      </c>
      <c r="G31" s="95">
        <v>20000</v>
      </c>
      <c r="H31" s="95">
        <v>20000</v>
      </c>
      <c r="I31" s="95">
        <v>20000</v>
      </c>
    </row>
    <row r="32" spans="1:11" x14ac:dyDescent="0.3">
      <c r="A32" s="265" t="s">
        <v>107</v>
      </c>
      <c r="B32" s="266"/>
      <c r="C32" s="267"/>
      <c r="D32" s="169">
        <v>146.80000000000001</v>
      </c>
      <c r="E32" s="95">
        <v>0</v>
      </c>
      <c r="F32" s="95">
        <v>0</v>
      </c>
      <c r="G32" s="95">
        <v>43790</v>
      </c>
      <c r="H32" s="95">
        <v>0</v>
      </c>
      <c r="I32" s="95">
        <v>0</v>
      </c>
    </row>
    <row r="33" spans="1:9" x14ac:dyDescent="0.3">
      <c r="A33" s="268" t="s">
        <v>108</v>
      </c>
      <c r="B33" s="269"/>
      <c r="C33" s="270"/>
      <c r="D33" s="169">
        <v>146.80000000000001</v>
      </c>
      <c r="E33" s="95">
        <v>0</v>
      </c>
      <c r="F33" s="95">
        <v>0</v>
      </c>
      <c r="G33" s="95">
        <v>43790</v>
      </c>
      <c r="H33" s="95">
        <v>0</v>
      </c>
      <c r="I33" s="95">
        <v>0</v>
      </c>
    </row>
    <row r="34" spans="1:9" x14ac:dyDescent="0.3">
      <c r="A34" s="265" t="s">
        <v>109</v>
      </c>
      <c r="B34" s="266"/>
      <c r="C34" s="267"/>
      <c r="D34" s="169">
        <f>D35+D36+D37</f>
        <v>2788307.16</v>
      </c>
      <c r="E34" s="95">
        <f>E35+E36+E37</f>
        <v>3197061.3200000003</v>
      </c>
      <c r="F34" s="95">
        <f>F35+F36+F37</f>
        <v>3438529.36</v>
      </c>
      <c r="G34" s="95">
        <f>G35+G36+G37</f>
        <v>3414513.3299999996</v>
      </c>
      <c r="H34" s="95">
        <f>H35+H36+H37</f>
        <v>3723817.5</v>
      </c>
      <c r="I34" s="95">
        <f t="shared" ref="I34" si="4">I35+I36+I37</f>
        <v>3882205.48</v>
      </c>
    </row>
    <row r="35" spans="1:9" ht="25.5" customHeight="1" x14ac:dyDescent="0.3">
      <c r="A35" s="280" t="s">
        <v>144</v>
      </c>
      <c r="B35" s="281"/>
      <c r="C35" s="282"/>
      <c r="D35" s="169">
        <v>21490.74</v>
      </c>
      <c r="E35" s="95">
        <v>36198.74</v>
      </c>
      <c r="F35" s="95">
        <v>9392.5</v>
      </c>
      <c r="G35" s="95">
        <f>9392.5</f>
        <v>9392.5</v>
      </c>
      <c r="H35" s="95">
        <v>9392.5</v>
      </c>
      <c r="I35" s="95">
        <v>9392.5</v>
      </c>
    </row>
    <row r="36" spans="1:9" x14ac:dyDescent="0.3">
      <c r="A36" s="268" t="s">
        <v>145</v>
      </c>
      <c r="B36" s="269"/>
      <c r="C36" s="270"/>
      <c r="D36" s="169">
        <v>129787.22</v>
      </c>
      <c r="E36" s="95">
        <v>207326.17</v>
      </c>
      <c r="F36" s="95">
        <v>264746.06</v>
      </c>
      <c r="G36" s="95">
        <f>F36-22113.62</f>
        <v>242632.44</v>
      </c>
      <c r="H36" s="95">
        <v>311465.96000000002</v>
      </c>
      <c r="I36" s="95">
        <v>311465.96000000002</v>
      </c>
    </row>
    <row r="37" spans="1:9" ht="30" customHeight="1" x14ac:dyDescent="0.3">
      <c r="A37" s="274" t="s">
        <v>146</v>
      </c>
      <c r="B37" s="275"/>
      <c r="C37" s="276"/>
      <c r="D37" s="169">
        <v>2637029.2000000002</v>
      </c>
      <c r="E37" s="95">
        <v>2953536.41</v>
      </c>
      <c r="F37" s="95">
        <v>3164390.8</v>
      </c>
      <c r="G37" s="95">
        <f>F37-1902.41</f>
        <v>3162488.3899999997</v>
      </c>
      <c r="H37" s="95">
        <v>3402959.04</v>
      </c>
      <c r="I37" s="95">
        <v>3561347.02</v>
      </c>
    </row>
    <row r="38" spans="1:9" x14ac:dyDescent="0.3">
      <c r="A38" s="277" t="s">
        <v>117</v>
      </c>
      <c r="B38" s="278"/>
      <c r="C38" s="279"/>
      <c r="D38" s="94">
        <f>5941.28</f>
        <v>5941.28</v>
      </c>
      <c r="E38" s="146">
        <v>80</v>
      </c>
      <c r="F38" s="146">
        <v>6700</v>
      </c>
      <c r="G38" s="146">
        <v>6700</v>
      </c>
      <c r="H38" s="146">
        <v>100</v>
      </c>
      <c r="I38" s="146">
        <v>100</v>
      </c>
    </row>
    <row r="39" spans="1:9" x14ac:dyDescent="0.3">
      <c r="A39" s="268" t="s">
        <v>118</v>
      </c>
      <c r="B39" s="269"/>
      <c r="C39" s="270"/>
      <c r="D39" s="169">
        <v>5941.28</v>
      </c>
      <c r="E39" s="95">
        <v>80</v>
      </c>
      <c r="F39" s="95">
        <v>6700</v>
      </c>
      <c r="G39" s="95">
        <v>6700</v>
      </c>
      <c r="H39" s="95">
        <v>100</v>
      </c>
      <c r="I39" s="95">
        <v>100</v>
      </c>
    </row>
    <row r="40" spans="1:9" x14ac:dyDescent="0.3">
      <c r="A40" s="265" t="s">
        <v>119</v>
      </c>
      <c r="B40" s="266"/>
      <c r="C40" s="267"/>
      <c r="D40" s="169">
        <v>16917.98</v>
      </c>
      <c r="E40" s="95">
        <v>29239.1</v>
      </c>
      <c r="F40" s="95">
        <v>6491.5</v>
      </c>
      <c r="G40" s="95">
        <f>F40+5163.88</f>
        <v>11655.380000000001</v>
      </c>
      <c r="H40" s="95">
        <v>0</v>
      </c>
      <c r="I40" s="95">
        <v>0</v>
      </c>
    </row>
    <row r="41" spans="1:9" x14ac:dyDescent="0.3">
      <c r="A41" s="268" t="s">
        <v>120</v>
      </c>
      <c r="B41" s="269"/>
      <c r="C41" s="270"/>
      <c r="D41" s="169">
        <v>16917.98</v>
      </c>
      <c r="E41" s="95">
        <v>29239.1</v>
      </c>
      <c r="F41" s="95">
        <v>6491.5</v>
      </c>
      <c r="G41" s="95">
        <f>F41+5163.88</f>
        <v>11655.380000000001</v>
      </c>
      <c r="H41" s="95">
        <v>0</v>
      </c>
      <c r="I41" s="95">
        <v>0</v>
      </c>
    </row>
    <row r="43" spans="1:9" x14ac:dyDescent="0.3">
      <c r="E43" s="102"/>
    </row>
    <row r="44" spans="1:9" x14ac:dyDescent="0.3">
      <c r="E44" s="102"/>
    </row>
    <row r="45" spans="1:9" x14ac:dyDescent="0.3">
      <c r="E45" s="102"/>
    </row>
    <row r="46" spans="1:9" x14ac:dyDescent="0.3">
      <c r="E46" s="102"/>
    </row>
    <row r="47" spans="1:9" x14ac:dyDescent="0.3">
      <c r="E47" s="102"/>
    </row>
    <row r="48" spans="1:9" x14ac:dyDescent="0.3">
      <c r="E48" s="102"/>
      <c r="G48"/>
    </row>
    <row r="49" spans="5:7" x14ac:dyDescent="0.3">
      <c r="E49" s="102"/>
      <c r="F49"/>
      <c r="G49"/>
    </row>
    <row r="50" spans="5:7" x14ac:dyDescent="0.3">
      <c r="E50" s="102"/>
      <c r="F50"/>
      <c r="G50"/>
    </row>
    <row r="51" spans="5:7" x14ac:dyDescent="0.3">
      <c r="E51" s="102"/>
      <c r="F51"/>
      <c r="G51"/>
    </row>
    <row r="52" spans="5:7" x14ac:dyDescent="0.3">
      <c r="E52" s="102"/>
      <c r="F52"/>
      <c r="G52"/>
    </row>
    <row r="53" spans="5:7" x14ac:dyDescent="0.3">
      <c r="E53" s="102"/>
      <c r="F53"/>
      <c r="G53"/>
    </row>
    <row r="54" spans="5:7" x14ac:dyDescent="0.3">
      <c r="E54" s="102"/>
      <c r="F54"/>
      <c r="G54"/>
    </row>
    <row r="55" spans="5:7" x14ac:dyDescent="0.3">
      <c r="E55" s="102"/>
      <c r="F55"/>
      <c r="G55"/>
    </row>
    <row r="56" spans="5:7" x14ac:dyDescent="0.3">
      <c r="E56" s="102"/>
      <c r="F56"/>
      <c r="G56"/>
    </row>
  </sheetData>
  <mergeCells count="33">
    <mergeCell ref="A41:C41"/>
    <mergeCell ref="A32:C32"/>
    <mergeCell ref="A33:C33"/>
    <mergeCell ref="A34:C34"/>
    <mergeCell ref="A36:C36"/>
    <mergeCell ref="A37:C37"/>
    <mergeCell ref="A35:C35"/>
    <mergeCell ref="A19:C19"/>
    <mergeCell ref="A38:C38"/>
    <mergeCell ref="A39:C39"/>
    <mergeCell ref="A40:C40"/>
    <mergeCell ref="A30:C30"/>
    <mergeCell ref="A31:C31"/>
    <mergeCell ref="A26:C26"/>
    <mergeCell ref="A27:C27"/>
    <mergeCell ref="A28:C28"/>
    <mergeCell ref="A29:C29"/>
    <mergeCell ref="A7:I7"/>
    <mergeCell ref="A24:I24"/>
    <mergeCell ref="A1:I1"/>
    <mergeCell ref="A3:I3"/>
    <mergeCell ref="A5:I5"/>
    <mergeCell ref="A9:C9"/>
    <mergeCell ref="A10:C10"/>
    <mergeCell ref="A11:C11"/>
    <mergeCell ref="A12:C12"/>
    <mergeCell ref="A13:C13"/>
    <mergeCell ref="A15:C15"/>
    <mergeCell ref="A16:C16"/>
    <mergeCell ref="A17:C17"/>
    <mergeCell ref="A20:C20"/>
    <mergeCell ref="A21:C21"/>
    <mergeCell ref="A18:C18"/>
  </mergeCells>
  <pageMargins left="0.25" right="0.25" top="0.75" bottom="0.75" header="0.3" footer="0.3"/>
  <pageSetup paperSize="9" scale="67" orientation="landscape" r:id="rId1"/>
  <ignoredErrors>
    <ignoredError sqref="G10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5"/>
  <sheetViews>
    <sheetView workbookViewId="0">
      <selection activeCell="A25" sqref="A25"/>
    </sheetView>
  </sheetViews>
  <sheetFormatPr defaultRowHeight="14.4" x14ac:dyDescent="0.3"/>
  <cols>
    <col min="1" max="1" width="37.6640625" customWidth="1"/>
    <col min="2" max="2" width="23.109375" customWidth="1"/>
    <col min="3" max="3" width="26.109375" customWidth="1"/>
    <col min="4" max="7" width="25.33203125" customWidth="1"/>
  </cols>
  <sheetData>
    <row r="1" spans="1:7" ht="42" customHeight="1" x14ac:dyDescent="0.3">
      <c r="A1" s="236" t="s">
        <v>150</v>
      </c>
      <c r="B1" s="236"/>
      <c r="C1" s="236"/>
      <c r="D1" s="236"/>
      <c r="E1" s="236"/>
      <c r="F1" s="236"/>
      <c r="G1" s="236"/>
    </row>
    <row r="2" spans="1:7" ht="18" customHeight="1" x14ac:dyDescent="0.3">
      <c r="A2" s="3"/>
      <c r="B2" s="19"/>
      <c r="C2" s="19"/>
      <c r="D2" s="3"/>
      <c r="E2" s="19"/>
      <c r="F2" s="3"/>
      <c r="G2" s="3"/>
    </row>
    <row r="3" spans="1:7" ht="15.6" x14ac:dyDescent="0.3">
      <c r="A3" s="236" t="s">
        <v>24</v>
      </c>
      <c r="B3" s="236"/>
      <c r="C3" s="236"/>
      <c r="D3" s="236"/>
      <c r="E3" s="236"/>
      <c r="F3" s="251"/>
      <c r="G3" s="251"/>
    </row>
    <row r="4" spans="1:7" ht="17.399999999999999" x14ac:dyDescent="0.3">
      <c r="A4" s="3"/>
      <c r="B4" s="19"/>
      <c r="C4" s="19"/>
      <c r="D4" s="3"/>
      <c r="E4" s="19"/>
      <c r="F4" s="4"/>
      <c r="G4" s="4"/>
    </row>
    <row r="5" spans="1:7" ht="18" customHeight="1" x14ac:dyDescent="0.3">
      <c r="A5" s="236" t="s">
        <v>7</v>
      </c>
      <c r="B5" s="236"/>
      <c r="C5" s="236"/>
      <c r="D5" s="237"/>
      <c r="E5" s="237"/>
      <c r="F5" s="237"/>
      <c r="G5" s="237"/>
    </row>
    <row r="6" spans="1:7" ht="17.399999999999999" x14ac:dyDescent="0.3">
      <c r="A6" s="3"/>
      <c r="B6" s="19"/>
      <c r="C6" s="19"/>
      <c r="D6" s="3"/>
      <c r="E6" s="19"/>
      <c r="F6" s="4"/>
      <c r="G6" s="4"/>
    </row>
    <row r="7" spans="1:7" ht="15.6" x14ac:dyDescent="0.3">
      <c r="A7" s="236" t="s">
        <v>17</v>
      </c>
      <c r="B7" s="236"/>
      <c r="C7" s="236"/>
      <c r="D7" s="258"/>
      <c r="E7" s="258"/>
      <c r="F7" s="258"/>
      <c r="G7" s="258"/>
    </row>
    <row r="8" spans="1:7" ht="17.399999999999999" x14ac:dyDescent="0.3">
      <c r="A8" s="3"/>
      <c r="B8" s="19"/>
      <c r="C8" s="19"/>
      <c r="D8" s="3"/>
      <c r="E8" s="19"/>
      <c r="F8" s="4"/>
      <c r="G8" s="4"/>
    </row>
    <row r="9" spans="1:7" ht="26.4" x14ac:dyDescent="0.3">
      <c r="A9" s="17" t="s">
        <v>18</v>
      </c>
      <c r="B9" s="17" t="s">
        <v>130</v>
      </c>
      <c r="C9" s="17" t="s">
        <v>131</v>
      </c>
      <c r="D9" s="17" t="s">
        <v>132</v>
      </c>
      <c r="E9" s="17" t="s">
        <v>151</v>
      </c>
      <c r="F9" s="17" t="s">
        <v>121</v>
      </c>
      <c r="G9" s="17" t="s">
        <v>133</v>
      </c>
    </row>
    <row r="10" spans="1:7" s="139" customFormat="1" ht="15.75" customHeight="1" x14ac:dyDescent="0.3">
      <c r="A10" s="204" t="s">
        <v>19</v>
      </c>
      <c r="B10" s="99">
        <v>3266581.59</v>
      </c>
      <c r="C10" s="99">
        <v>3736068.65</v>
      </c>
      <c r="D10" s="99">
        <v>4038307.44</v>
      </c>
      <c r="E10" s="99">
        <v>4054524.23</v>
      </c>
      <c r="F10" s="99">
        <v>4249302.08</v>
      </c>
      <c r="G10" s="99">
        <v>4477690.0599999996</v>
      </c>
    </row>
    <row r="11" spans="1:7" ht="15.75" customHeight="1" x14ac:dyDescent="0.3">
      <c r="A11" s="7" t="s">
        <v>49</v>
      </c>
      <c r="B11" s="94">
        <v>3084459.28</v>
      </c>
      <c r="C11" s="94">
        <f t="shared" ref="C11:G12" si="0">C10-C13</f>
        <v>3542578.65</v>
      </c>
      <c r="D11" s="93">
        <f>D10-D13</f>
        <v>3844257.44</v>
      </c>
      <c r="E11" s="93">
        <v>3816684.23</v>
      </c>
      <c r="F11" s="93">
        <f t="shared" si="0"/>
        <v>4055252.08</v>
      </c>
      <c r="G11" s="93">
        <f t="shared" si="0"/>
        <v>4283640.0599999996</v>
      </c>
    </row>
    <row r="12" spans="1:7" x14ac:dyDescent="0.3">
      <c r="A12" s="13" t="s">
        <v>50</v>
      </c>
      <c r="B12" s="94">
        <f>3084459.28</f>
        <v>3084459.28</v>
      </c>
      <c r="C12" s="94">
        <f t="shared" si="0"/>
        <v>3542578.65</v>
      </c>
      <c r="D12" s="93">
        <f t="shared" si="0"/>
        <v>3844257.44</v>
      </c>
      <c r="E12" s="93">
        <f>E10-E13</f>
        <v>3816684.23</v>
      </c>
      <c r="F12" s="93">
        <f t="shared" si="0"/>
        <v>4055252.08</v>
      </c>
      <c r="G12" s="93">
        <f t="shared" si="0"/>
        <v>4283640.0599999996</v>
      </c>
    </row>
    <row r="13" spans="1:7" x14ac:dyDescent="0.3">
      <c r="A13" s="7" t="s">
        <v>51</v>
      </c>
      <c r="B13" s="94">
        <v>182122.31</v>
      </c>
      <c r="C13" s="94">
        <v>193490</v>
      </c>
      <c r="D13" s="94">
        <v>194050</v>
      </c>
      <c r="E13" s="94">
        <f>194050+43790</f>
        <v>237840</v>
      </c>
      <c r="F13" s="94">
        <v>194050</v>
      </c>
      <c r="G13" s="94">
        <v>194050</v>
      </c>
    </row>
    <row r="14" spans="1:7" x14ac:dyDescent="0.3">
      <c r="C14" s="141"/>
    </row>
    <row r="15" spans="1:7" x14ac:dyDescent="0.3">
      <c r="E15" s="102"/>
    </row>
  </sheetData>
  <mergeCells count="4">
    <mergeCell ref="A1:G1"/>
    <mergeCell ref="A3:G3"/>
    <mergeCell ref="A5:G5"/>
    <mergeCell ref="A7:G7"/>
  </mergeCells>
  <pageMargins left="0.7" right="0.7" top="0.75" bottom="0.75" header="0.3" footer="0.3"/>
  <pageSetup paperSize="9" scale="80" orientation="landscape" r:id="rId1"/>
  <ignoredErrors>
    <ignoredError sqref="E12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14"/>
  <sheetViews>
    <sheetView workbookViewId="0">
      <selection sqref="A1:I1"/>
    </sheetView>
  </sheetViews>
  <sheetFormatPr defaultRowHeight="14.4" x14ac:dyDescent="0.3"/>
  <cols>
    <col min="1" max="1" width="7.44140625" bestFit="1" customWidth="1"/>
    <col min="2" max="2" width="8.44140625" bestFit="1" customWidth="1"/>
    <col min="3" max="3" width="5.44140625" bestFit="1" customWidth="1"/>
    <col min="4" max="9" width="25.33203125" customWidth="1"/>
  </cols>
  <sheetData>
    <row r="1" spans="1:9" ht="42" customHeight="1" x14ac:dyDescent="0.3">
      <c r="A1" s="236" t="s">
        <v>150</v>
      </c>
      <c r="B1" s="236"/>
      <c r="C1" s="236"/>
      <c r="D1" s="236"/>
      <c r="E1" s="236"/>
      <c r="F1" s="236"/>
      <c r="G1" s="236"/>
      <c r="H1" s="236"/>
      <c r="I1" s="236"/>
    </row>
    <row r="2" spans="1:9" ht="18" customHeight="1" x14ac:dyDescent="0.3">
      <c r="A2" s="3"/>
      <c r="B2" s="3"/>
      <c r="C2" s="3"/>
      <c r="D2" s="3"/>
      <c r="E2" s="19"/>
      <c r="F2" s="3"/>
      <c r="G2" s="19"/>
      <c r="H2" s="3"/>
      <c r="I2" s="3"/>
    </row>
    <row r="3" spans="1:9" ht="15.6" x14ac:dyDescent="0.3">
      <c r="A3" s="236" t="s">
        <v>24</v>
      </c>
      <c r="B3" s="236"/>
      <c r="C3" s="236"/>
      <c r="D3" s="236"/>
      <c r="E3" s="236"/>
      <c r="F3" s="236"/>
      <c r="G3" s="236"/>
      <c r="H3" s="251"/>
      <c r="I3" s="251"/>
    </row>
    <row r="4" spans="1:9" ht="17.399999999999999" x14ac:dyDescent="0.3">
      <c r="A4" s="3"/>
      <c r="B4" s="3"/>
      <c r="C4" s="3"/>
      <c r="D4" s="3"/>
      <c r="E4" s="19"/>
      <c r="F4" s="3"/>
      <c r="G4" s="19"/>
      <c r="H4" s="4"/>
      <c r="I4" s="4"/>
    </row>
    <row r="5" spans="1:9" ht="18" customHeight="1" x14ac:dyDescent="0.3">
      <c r="A5" s="236" t="s">
        <v>20</v>
      </c>
      <c r="B5" s="237"/>
      <c r="C5" s="237"/>
      <c r="D5" s="237"/>
      <c r="E5" s="237"/>
      <c r="F5" s="237"/>
      <c r="G5" s="237"/>
      <c r="H5" s="237"/>
      <c r="I5" s="237"/>
    </row>
    <row r="6" spans="1:9" ht="17.399999999999999" x14ac:dyDescent="0.3">
      <c r="A6" s="3"/>
      <c r="B6" s="3"/>
      <c r="C6" s="3"/>
      <c r="D6" s="3"/>
      <c r="E6" s="19"/>
      <c r="F6" s="3"/>
      <c r="G6" s="19"/>
      <c r="H6" s="4"/>
      <c r="I6" s="4"/>
    </row>
    <row r="7" spans="1:9" ht="26.4" x14ac:dyDescent="0.3">
      <c r="A7" s="17" t="s">
        <v>8</v>
      </c>
      <c r="B7" s="16" t="s">
        <v>9</v>
      </c>
      <c r="C7" s="16" t="s">
        <v>10</v>
      </c>
      <c r="D7" s="16" t="s">
        <v>37</v>
      </c>
      <c r="E7" s="17" t="s">
        <v>130</v>
      </c>
      <c r="F7" s="17" t="s">
        <v>131</v>
      </c>
      <c r="G7" s="17" t="s">
        <v>132</v>
      </c>
      <c r="H7" s="17" t="s">
        <v>121</v>
      </c>
      <c r="I7" s="17" t="s">
        <v>133</v>
      </c>
    </row>
    <row r="8" spans="1:9" ht="26.4" x14ac:dyDescent="0.3">
      <c r="A8" s="204">
        <v>8</v>
      </c>
      <c r="B8" s="204"/>
      <c r="C8" s="204"/>
      <c r="D8" s="204" t="s">
        <v>21</v>
      </c>
      <c r="E8" s="205">
        <v>0</v>
      </c>
      <c r="F8" s="206">
        <v>0</v>
      </c>
      <c r="G8" s="206">
        <v>0</v>
      </c>
      <c r="H8" s="206">
        <v>0</v>
      </c>
      <c r="I8" s="206">
        <v>0</v>
      </c>
    </row>
    <row r="9" spans="1:9" x14ac:dyDescent="0.3">
      <c r="A9" s="7"/>
      <c r="B9" s="12">
        <v>84</v>
      </c>
      <c r="C9" s="12"/>
      <c r="D9" s="12" t="s">
        <v>28</v>
      </c>
      <c r="E9" s="112">
        <v>0</v>
      </c>
      <c r="F9" s="6">
        <v>0</v>
      </c>
      <c r="G9" s="6">
        <v>0</v>
      </c>
      <c r="H9" s="6">
        <v>0</v>
      </c>
      <c r="I9" s="6">
        <v>0</v>
      </c>
    </row>
    <row r="10" spans="1:9" ht="26.4" x14ac:dyDescent="0.3">
      <c r="A10" s="8"/>
      <c r="B10" s="8"/>
      <c r="C10" s="9">
        <v>81</v>
      </c>
      <c r="D10" s="13" t="s">
        <v>29</v>
      </c>
      <c r="E10" s="112">
        <v>0</v>
      </c>
      <c r="F10" s="6">
        <v>0</v>
      </c>
      <c r="G10" s="6">
        <v>0</v>
      </c>
      <c r="H10" s="6">
        <v>0</v>
      </c>
      <c r="I10" s="6">
        <v>0</v>
      </c>
    </row>
    <row r="11" spans="1:9" ht="26.4" x14ac:dyDescent="0.3">
      <c r="A11" s="10">
        <v>5</v>
      </c>
      <c r="B11" s="11"/>
      <c r="C11" s="11"/>
      <c r="D11" s="20" t="s">
        <v>22</v>
      </c>
      <c r="E11" s="112">
        <v>0</v>
      </c>
      <c r="F11" s="6">
        <v>0</v>
      </c>
      <c r="G11" s="6">
        <v>0</v>
      </c>
      <c r="H11" s="6">
        <v>0</v>
      </c>
      <c r="I11" s="6">
        <v>0</v>
      </c>
    </row>
    <row r="12" spans="1:9" ht="26.4" x14ac:dyDescent="0.3">
      <c r="A12" s="12"/>
      <c r="B12" s="12">
        <v>54</v>
      </c>
      <c r="C12" s="12"/>
      <c r="D12" s="21" t="s">
        <v>30</v>
      </c>
      <c r="E12" s="112">
        <v>0</v>
      </c>
      <c r="F12" s="6">
        <v>0</v>
      </c>
      <c r="G12" s="6">
        <v>0</v>
      </c>
      <c r="H12" s="6">
        <v>0</v>
      </c>
      <c r="I12" s="6">
        <v>0</v>
      </c>
    </row>
    <row r="13" spans="1:9" x14ac:dyDescent="0.3">
      <c r="A13" s="12"/>
      <c r="B13" s="12"/>
      <c r="C13" s="9">
        <v>11</v>
      </c>
      <c r="D13" s="9" t="s">
        <v>12</v>
      </c>
      <c r="E13" s="112">
        <v>0</v>
      </c>
      <c r="F13" s="6">
        <v>0</v>
      </c>
      <c r="G13" s="6">
        <v>0</v>
      </c>
      <c r="H13" s="6">
        <v>0</v>
      </c>
      <c r="I13" s="6">
        <v>0</v>
      </c>
    </row>
    <row r="14" spans="1:9" x14ac:dyDescent="0.3">
      <c r="A14" s="12"/>
      <c r="B14" s="12"/>
      <c r="C14" s="9">
        <v>31</v>
      </c>
      <c r="D14" s="9" t="s">
        <v>31</v>
      </c>
      <c r="E14" s="112">
        <v>0</v>
      </c>
      <c r="F14" s="6">
        <v>0</v>
      </c>
      <c r="G14" s="6">
        <v>0</v>
      </c>
      <c r="H14" s="6">
        <v>0</v>
      </c>
      <c r="I14" s="6">
        <v>0</v>
      </c>
    </row>
  </sheetData>
  <mergeCells count="3">
    <mergeCell ref="A1:I1"/>
    <mergeCell ref="A3:I3"/>
    <mergeCell ref="A5:I5"/>
  </mergeCells>
  <pageMargins left="0.7" right="0.7" top="0.75" bottom="0.75" header="0.3" footer="0.3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6"/>
  <sheetViews>
    <sheetView workbookViewId="0">
      <selection sqref="A1:F1"/>
    </sheetView>
  </sheetViews>
  <sheetFormatPr defaultRowHeight="14.4" x14ac:dyDescent="0.3"/>
  <cols>
    <col min="1" max="1" width="29.33203125" customWidth="1"/>
    <col min="2" max="2" width="16.6640625" customWidth="1"/>
    <col min="3" max="3" width="20.6640625" customWidth="1"/>
    <col min="4" max="4" width="20.5546875" customWidth="1"/>
    <col min="5" max="5" width="21.33203125" customWidth="1"/>
    <col min="6" max="6" width="20.5546875" customWidth="1"/>
  </cols>
  <sheetData>
    <row r="1" spans="1:6" ht="47.25" customHeight="1" x14ac:dyDescent="0.3">
      <c r="A1" s="236" t="s">
        <v>150</v>
      </c>
      <c r="B1" s="236"/>
      <c r="C1" s="236"/>
      <c r="D1" s="236"/>
      <c r="E1" s="236"/>
      <c r="F1" s="236"/>
    </row>
    <row r="2" spans="1:6" ht="17.399999999999999" x14ac:dyDescent="0.3">
      <c r="A2" s="19"/>
      <c r="B2" s="19"/>
      <c r="C2" s="19"/>
      <c r="D2" s="19"/>
      <c r="E2" s="19"/>
      <c r="F2" s="19"/>
    </row>
    <row r="3" spans="1:6" ht="15.75" customHeight="1" x14ac:dyDescent="0.3">
      <c r="A3" s="236" t="s">
        <v>24</v>
      </c>
      <c r="B3" s="236"/>
      <c r="C3" s="236"/>
      <c r="D3" s="236"/>
      <c r="E3" s="236"/>
      <c r="F3" s="236"/>
    </row>
    <row r="4" spans="1:6" ht="17.399999999999999" x14ac:dyDescent="0.3">
      <c r="A4" s="19"/>
      <c r="B4" s="19"/>
      <c r="C4" s="19"/>
      <c r="D4" s="19"/>
      <c r="E4" s="4"/>
      <c r="F4" s="4"/>
    </row>
    <row r="5" spans="1:6" ht="15.75" customHeight="1" x14ac:dyDescent="0.3">
      <c r="A5" s="236" t="s">
        <v>79</v>
      </c>
      <c r="B5" s="236"/>
      <c r="C5" s="236"/>
      <c r="D5" s="236"/>
      <c r="E5" s="236"/>
      <c r="F5" s="236"/>
    </row>
    <row r="6" spans="1:6" ht="17.399999999999999" x14ac:dyDescent="0.3">
      <c r="A6" s="19"/>
      <c r="B6" s="19"/>
      <c r="C6" s="19"/>
      <c r="D6" s="19"/>
      <c r="E6" s="4"/>
      <c r="F6" s="4"/>
    </row>
    <row r="7" spans="1:6" ht="26.4" x14ac:dyDescent="0.3">
      <c r="A7" s="110" t="s">
        <v>80</v>
      </c>
      <c r="B7" s="17" t="s">
        <v>130</v>
      </c>
      <c r="C7" s="17" t="s">
        <v>131</v>
      </c>
      <c r="D7" s="17" t="s">
        <v>132</v>
      </c>
      <c r="E7" s="17" t="s">
        <v>121</v>
      </c>
      <c r="F7" s="17" t="s">
        <v>133</v>
      </c>
    </row>
    <row r="8" spans="1:6" x14ac:dyDescent="0.3">
      <c r="A8" s="204" t="s">
        <v>81</v>
      </c>
      <c r="B8" s="207">
        <v>0</v>
      </c>
      <c r="C8" s="206">
        <v>0</v>
      </c>
      <c r="D8" s="206">
        <v>0</v>
      </c>
      <c r="E8" s="206">
        <v>0</v>
      </c>
      <c r="F8" s="206">
        <v>0</v>
      </c>
    </row>
    <row r="9" spans="1:6" ht="25.5" customHeight="1" x14ac:dyDescent="0.3">
      <c r="A9" s="7" t="s">
        <v>82</v>
      </c>
      <c r="B9" s="111">
        <v>0</v>
      </c>
      <c r="C9" s="6">
        <v>0</v>
      </c>
      <c r="D9" s="6">
        <v>0</v>
      </c>
      <c r="E9" s="6">
        <v>0</v>
      </c>
      <c r="F9" s="6">
        <v>0</v>
      </c>
    </row>
    <row r="10" spans="1:6" ht="24.75" customHeight="1" x14ac:dyDescent="0.3">
      <c r="A10" s="13" t="s">
        <v>83</v>
      </c>
      <c r="B10" s="111">
        <v>0</v>
      </c>
      <c r="C10" s="6">
        <v>0</v>
      </c>
      <c r="D10" s="6">
        <v>0</v>
      </c>
      <c r="E10" s="6">
        <v>0</v>
      </c>
      <c r="F10" s="6">
        <v>0</v>
      </c>
    </row>
    <row r="11" spans="1:6" ht="13.5" customHeight="1" x14ac:dyDescent="0.3">
      <c r="A11" s="13"/>
      <c r="B11" s="111">
        <v>0</v>
      </c>
      <c r="C11" s="6">
        <v>0</v>
      </c>
      <c r="D11" s="6">
        <v>0</v>
      </c>
      <c r="E11" s="6">
        <v>0</v>
      </c>
      <c r="F11" s="6">
        <v>0</v>
      </c>
    </row>
    <row r="12" spans="1:6" ht="20.25" customHeight="1" x14ac:dyDescent="0.3">
      <c r="A12" s="7" t="s">
        <v>84</v>
      </c>
      <c r="B12" s="111">
        <v>0</v>
      </c>
      <c r="C12" s="6">
        <v>0</v>
      </c>
      <c r="D12" s="6">
        <v>0</v>
      </c>
      <c r="E12" s="6">
        <v>0</v>
      </c>
      <c r="F12" s="6">
        <v>0</v>
      </c>
    </row>
    <row r="13" spans="1:6" ht="18" customHeight="1" x14ac:dyDescent="0.3">
      <c r="A13" s="20" t="s">
        <v>85</v>
      </c>
      <c r="B13" s="111">
        <v>0</v>
      </c>
      <c r="C13" s="6">
        <v>0</v>
      </c>
      <c r="D13" s="6">
        <v>0</v>
      </c>
      <c r="E13" s="6">
        <v>0</v>
      </c>
      <c r="F13" s="6">
        <v>0</v>
      </c>
    </row>
    <row r="14" spans="1:6" x14ac:dyDescent="0.3">
      <c r="A14" s="9" t="s">
        <v>86</v>
      </c>
      <c r="B14" s="111">
        <v>0</v>
      </c>
      <c r="C14" s="6">
        <v>0</v>
      </c>
      <c r="D14" s="6">
        <v>0</v>
      </c>
      <c r="E14" s="6">
        <v>0</v>
      </c>
      <c r="F14" s="6">
        <v>0</v>
      </c>
    </row>
    <row r="15" spans="1:6" x14ac:dyDescent="0.3">
      <c r="A15" s="20" t="s">
        <v>87</v>
      </c>
      <c r="B15" s="111">
        <v>0</v>
      </c>
      <c r="C15" s="6">
        <v>0</v>
      </c>
      <c r="D15" s="6">
        <v>0</v>
      </c>
      <c r="E15" s="6">
        <v>0</v>
      </c>
      <c r="F15" s="6">
        <v>0</v>
      </c>
    </row>
    <row r="16" spans="1:6" x14ac:dyDescent="0.3">
      <c r="A16" s="9" t="s">
        <v>88</v>
      </c>
      <c r="B16" s="111">
        <v>0</v>
      </c>
      <c r="C16" s="6">
        <v>0</v>
      </c>
      <c r="D16" s="6">
        <v>0</v>
      </c>
      <c r="E16" s="6">
        <v>0</v>
      </c>
      <c r="F16" s="6">
        <v>0</v>
      </c>
    </row>
  </sheetData>
  <mergeCells count="3">
    <mergeCell ref="A1:F1"/>
    <mergeCell ref="A3:F3"/>
    <mergeCell ref="A5:F5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128"/>
  <sheetViews>
    <sheetView topLeftCell="A52" zoomScale="70" zoomScaleNormal="70" workbookViewId="0">
      <selection activeCell="L73" sqref="L73"/>
    </sheetView>
  </sheetViews>
  <sheetFormatPr defaultRowHeight="14.4" x14ac:dyDescent="0.3"/>
  <cols>
    <col min="1" max="1" width="18.21875" customWidth="1"/>
    <col min="2" max="2" width="8.44140625" bestFit="1" customWidth="1"/>
    <col min="3" max="3" width="8.6640625" customWidth="1"/>
    <col min="4" max="4" width="30.5546875" customWidth="1"/>
    <col min="5" max="5" width="22.6640625" style="175" customWidth="1"/>
    <col min="6" max="6" width="30.5546875" style="148" customWidth="1"/>
    <col min="7" max="10" width="25.33203125" style="102" customWidth="1"/>
    <col min="12" max="12" width="15.21875" customWidth="1"/>
    <col min="13" max="13" width="14.5546875" customWidth="1"/>
    <col min="14" max="14" width="16.33203125" customWidth="1"/>
  </cols>
  <sheetData>
    <row r="1" spans="1:14" ht="42" customHeight="1" x14ac:dyDescent="0.3">
      <c r="A1" s="236" t="s">
        <v>150</v>
      </c>
      <c r="B1" s="236"/>
      <c r="C1" s="236"/>
      <c r="D1" s="236"/>
      <c r="E1" s="236"/>
      <c r="F1" s="236"/>
      <c r="G1" s="236"/>
      <c r="H1" s="236"/>
      <c r="I1" s="236"/>
      <c r="J1" s="236"/>
    </row>
    <row r="2" spans="1:14" ht="17.399999999999999" x14ac:dyDescent="0.3">
      <c r="A2" s="3"/>
      <c r="B2" s="3"/>
      <c r="C2" s="3"/>
      <c r="D2" s="3"/>
      <c r="E2" s="170"/>
      <c r="F2" s="147"/>
      <c r="G2" s="96"/>
      <c r="H2" s="96"/>
      <c r="I2" s="97"/>
      <c r="J2" s="97"/>
    </row>
    <row r="3" spans="1:14" ht="18" customHeight="1" x14ac:dyDescent="0.3">
      <c r="A3" s="236" t="s">
        <v>23</v>
      </c>
      <c r="B3" s="237"/>
      <c r="C3" s="237"/>
      <c r="D3" s="237"/>
      <c r="E3" s="237"/>
      <c r="F3" s="237"/>
      <c r="G3" s="237"/>
      <c r="H3" s="237"/>
      <c r="I3" s="237"/>
      <c r="J3" s="237"/>
    </row>
    <row r="4" spans="1:14" ht="17.399999999999999" x14ac:dyDescent="0.3">
      <c r="A4" s="3"/>
      <c r="B4" s="3"/>
      <c r="C4" s="3"/>
      <c r="D4" s="3"/>
      <c r="E4" s="170"/>
      <c r="F4" s="147"/>
      <c r="G4" s="96"/>
      <c r="H4" s="96"/>
      <c r="I4" s="97"/>
      <c r="J4" s="97"/>
    </row>
    <row r="5" spans="1:14" ht="26.4" x14ac:dyDescent="0.3">
      <c r="A5" s="259" t="s">
        <v>25</v>
      </c>
      <c r="B5" s="294"/>
      <c r="C5" s="295"/>
      <c r="D5" s="16" t="s">
        <v>26</v>
      </c>
      <c r="E5" s="17" t="s">
        <v>130</v>
      </c>
      <c r="F5" s="17" t="s">
        <v>131</v>
      </c>
      <c r="G5" s="17" t="s">
        <v>132</v>
      </c>
      <c r="H5" s="17" t="s">
        <v>151</v>
      </c>
      <c r="I5" s="17" t="s">
        <v>121</v>
      </c>
      <c r="J5" s="17" t="s">
        <v>133</v>
      </c>
    </row>
    <row r="6" spans="1:14" ht="27.75" customHeight="1" x14ac:dyDescent="0.3">
      <c r="A6" s="259" t="s">
        <v>77</v>
      </c>
      <c r="B6" s="260"/>
      <c r="C6" s="261"/>
      <c r="D6" s="16" t="s">
        <v>78</v>
      </c>
      <c r="E6" s="191"/>
      <c r="F6" s="98"/>
      <c r="G6" s="98">
        <f>G9+G13+G17+G21+G25+G29+G33+G37+G42+G48+G52+G58+G61+G65+G68+G72+G75+G78+G82+G86+G90+G95+G99+G102+G109+G113+G117+G122+G126+G105</f>
        <v>4038307.44</v>
      </c>
      <c r="H6" s="98">
        <f>H9+H13+H17+H21+H25+H29+H33+H37+H42+H48+H52+H58+H61+H65+H68+H72+H75+H78+H82+H86+H90+H95+H99+H102+H109+H113+H117+H122+H126+H105</f>
        <v>4054524.23</v>
      </c>
      <c r="I6" s="98"/>
      <c r="J6" s="98"/>
      <c r="M6" s="102"/>
    </row>
    <row r="7" spans="1:14" ht="21" customHeight="1" x14ac:dyDescent="0.3">
      <c r="A7" s="291" t="s">
        <v>59</v>
      </c>
      <c r="B7" s="292"/>
      <c r="C7" s="293"/>
      <c r="D7" s="83" t="s">
        <v>44</v>
      </c>
      <c r="E7" s="185"/>
      <c r="F7" s="149"/>
      <c r="G7" s="149"/>
      <c r="H7" s="149"/>
      <c r="I7" s="149"/>
      <c r="J7" s="149"/>
      <c r="N7" s="102"/>
    </row>
    <row r="8" spans="1:14" ht="25.5" customHeight="1" x14ac:dyDescent="0.3">
      <c r="A8" s="262" t="s">
        <v>45</v>
      </c>
      <c r="B8" s="263"/>
      <c r="C8" s="264"/>
      <c r="D8" s="80" t="s">
        <v>64</v>
      </c>
      <c r="E8" s="176"/>
      <c r="F8" s="150"/>
      <c r="G8" s="150"/>
      <c r="H8" s="150"/>
      <c r="I8" s="150"/>
      <c r="J8" s="150"/>
    </row>
    <row r="9" spans="1:14" ht="15" customHeight="1" x14ac:dyDescent="0.3">
      <c r="A9" s="286">
        <v>11</v>
      </c>
      <c r="B9" s="287"/>
      <c r="C9" s="288"/>
      <c r="D9" s="28" t="s">
        <v>12</v>
      </c>
      <c r="E9" s="179">
        <f>E10</f>
        <v>117200.94</v>
      </c>
      <c r="F9" s="153">
        <v>133187</v>
      </c>
      <c r="G9" s="153">
        <v>116202</v>
      </c>
      <c r="H9" s="153">
        <v>110222</v>
      </c>
      <c r="I9" s="153">
        <v>130000</v>
      </c>
      <c r="J9" s="153">
        <v>130000</v>
      </c>
      <c r="K9" s="47"/>
      <c r="N9" s="102"/>
    </row>
    <row r="10" spans="1:14" x14ac:dyDescent="0.3">
      <c r="A10" s="66">
        <v>3</v>
      </c>
      <c r="B10" s="31"/>
      <c r="C10" s="32"/>
      <c r="D10" s="27" t="s">
        <v>14</v>
      </c>
      <c r="E10" s="171">
        <v>117200.94</v>
      </c>
      <c r="F10" s="154">
        <v>133187</v>
      </c>
      <c r="G10" s="154">
        <v>116202</v>
      </c>
      <c r="H10" s="154">
        <v>110222</v>
      </c>
      <c r="I10" s="154">
        <v>130000</v>
      </c>
      <c r="J10" s="154">
        <v>130000</v>
      </c>
      <c r="L10" s="102"/>
    </row>
    <row r="11" spans="1:14" x14ac:dyDescent="0.3">
      <c r="A11" s="66"/>
      <c r="B11" s="31">
        <v>32</v>
      </c>
      <c r="C11" s="32"/>
      <c r="D11" s="27" t="s">
        <v>27</v>
      </c>
      <c r="E11" s="171">
        <v>117200.94</v>
      </c>
      <c r="F11" s="154">
        <v>133187</v>
      </c>
      <c r="G11" s="154">
        <v>116202</v>
      </c>
      <c r="H11" s="154">
        <f>52322+30000+8000+2000+17900</f>
        <v>110222</v>
      </c>
      <c r="I11" s="154">
        <v>130000</v>
      </c>
      <c r="J11" s="154">
        <v>130000</v>
      </c>
      <c r="K11" s="47"/>
      <c r="L11" s="102"/>
    </row>
    <row r="12" spans="1:14" ht="26.4" x14ac:dyDescent="0.3">
      <c r="A12" s="262" t="s">
        <v>46</v>
      </c>
      <c r="B12" s="289"/>
      <c r="C12" s="290"/>
      <c r="D12" s="80" t="s">
        <v>65</v>
      </c>
      <c r="E12" s="176"/>
      <c r="F12" s="151"/>
      <c r="G12" s="151"/>
      <c r="H12" s="151"/>
      <c r="I12" s="151"/>
      <c r="J12" s="151"/>
      <c r="L12" s="102"/>
    </row>
    <row r="13" spans="1:14" x14ac:dyDescent="0.3">
      <c r="A13" s="69">
        <v>11</v>
      </c>
      <c r="B13" s="60"/>
      <c r="C13" s="61"/>
      <c r="D13" s="59" t="s">
        <v>12</v>
      </c>
      <c r="E13" s="179">
        <v>38.85</v>
      </c>
      <c r="F13" s="100">
        <v>40</v>
      </c>
      <c r="G13" s="100">
        <v>0</v>
      </c>
      <c r="H13" s="100">
        <v>0</v>
      </c>
      <c r="I13" s="100">
        <v>0</v>
      </c>
      <c r="J13" s="100">
        <v>0</v>
      </c>
      <c r="L13" s="102"/>
    </row>
    <row r="14" spans="1:14" x14ac:dyDescent="0.3">
      <c r="A14" s="67">
        <v>3</v>
      </c>
      <c r="B14" s="60"/>
      <c r="C14" s="61"/>
      <c r="D14" s="59" t="s">
        <v>14</v>
      </c>
      <c r="E14" s="179">
        <v>38.85</v>
      </c>
      <c r="F14" s="100">
        <v>40</v>
      </c>
      <c r="G14" s="100">
        <v>0</v>
      </c>
      <c r="H14" s="100">
        <v>0</v>
      </c>
      <c r="I14" s="94">
        <v>0</v>
      </c>
      <c r="J14" s="94">
        <v>0</v>
      </c>
      <c r="L14" s="102"/>
    </row>
    <row r="15" spans="1:14" x14ac:dyDescent="0.3">
      <c r="A15" s="66"/>
      <c r="B15" s="78">
        <v>34</v>
      </c>
      <c r="C15" s="61"/>
      <c r="D15" s="59" t="s">
        <v>47</v>
      </c>
      <c r="E15" s="171">
        <v>38.85</v>
      </c>
      <c r="F15" s="94">
        <v>40</v>
      </c>
      <c r="G15" s="94">
        <v>0</v>
      </c>
      <c r="H15" s="94">
        <v>0</v>
      </c>
      <c r="I15" s="94">
        <v>0</v>
      </c>
      <c r="J15" s="94">
        <v>0</v>
      </c>
      <c r="L15" s="102"/>
    </row>
    <row r="16" spans="1:14" ht="16.5" customHeight="1" x14ac:dyDescent="0.3">
      <c r="A16" s="262" t="s">
        <v>142</v>
      </c>
      <c r="B16" s="263"/>
      <c r="C16" s="264"/>
      <c r="D16" s="82" t="s">
        <v>66</v>
      </c>
      <c r="E16" s="177"/>
      <c r="F16" s="99"/>
      <c r="G16" s="99"/>
      <c r="H16" s="99"/>
      <c r="I16" s="99"/>
      <c r="J16" s="99"/>
      <c r="L16" s="102"/>
    </row>
    <row r="17" spans="1:14" ht="16.5" customHeight="1" x14ac:dyDescent="0.3">
      <c r="A17" s="286">
        <v>11</v>
      </c>
      <c r="B17" s="287"/>
      <c r="C17" s="288"/>
      <c r="D17" s="30" t="s">
        <v>48</v>
      </c>
      <c r="E17" s="180">
        <v>9333.07</v>
      </c>
      <c r="F17" s="103">
        <v>23000</v>
      </c>
      <c r="G17" s="103">
        <v>28000</v>
      </c>
      <c r="H17" s="103">
        <v>28000</v>
      </c>
      <c r="I17" s="103">
        <v>24000</v>
      </c>
      <c r="J17" s="103">
        <v>24000</v>
      </c>
      <c r="L17" s="102"/>
    </row>
    <row r="18" spans="1:14" ht="27" customHeight="1" x14ac:dyDescent="0.3">
      <c r="A18" s="66">
        <v>4</v>
      </c>
      <c r="B18" s="31"/>
      <c r="C18" s="32"/>
      <c r="D18" s="29" t="s">
        <v>16</v>
      </c>
      <c r="E18" s="173">
        <v>9333.07</v>
      </c>
      <c r="F18" s="93">
        <v>23000</v>
      </c>
      <c r="G18" s="93">
        <v>28000</v>
      </c>
      <c r="H18" s="93">
        <v>28000</v>
      </c>
      <c r="I18" s="93">
        <v>24000</v>
      </c>
      <c r="J18" s="93">
        <v>24000</v>
      </c>
      <c r="L18" s="102"/>
    </row>
    <row r="19" spans="1:14" ht="26.25" customHeight="1" x14ac:dyDescent="0.3">
      <c r="A19" s="66"/>
      <c r="B19" s="31">
        <v>42</v>
      </c>
      <c r="C19" s="32"/>
      <c r="D19" s="34" t="s">
        <v>36</v>
      </c>
      <c r="E19" s="174">
        <v>9333.07</v>
      </c>
      <c r="F19" s="93">
        <v>23000</v>
      </c>
      <c r="G19" s="93">
        <v>28000</v>
      </c>
      <c r="H19" s="93">
        <v>28000</v>
      </c>
      <c r="I19" s="93">
        <v>24000</v>
      </c>
      <c r="J19" s="93">
        <v>24000</v>
      </c>
      <c r="K19" s="92"/>
      <c r="L19" s="102"/>
    </row>
    <row r="20" spans="1:14" ht="16.5" customHeight="1" x14ac:dyDescent="0.3">
      <c r="A20" s="262" t="s">
        <v>143</v>
      </c>
      <c r="B20" s="263"/>
      <c r="C20" s="264"/>
      <c r="D20" s="158" t="s">
        <v>124</v>
      </c>
      <c r="E20" s="178"/>
      <c r="F20" s="99"/>
      <c r="G20" s="99"/>
      <c r="H20" s="99"/>
      <c r="I20" s="99"/>
      <c r="J20" s="99"/>
      <c r="L20" s="102"/>
    </row>
    <row r="21" spans="1:14" ht="26.25" customHeight="1" x14ac:dyDescent="0.3">
      <c r="A21" s="212">
        <v>11</v>
      </c>
      <c r="B21" s="31"/>
      <c r="C21" s="32"/>
      <c r="D21" s="34" t="s">
        <v>12</v>
      </c>
      <c r="E21" s="181">
        <v>42274</v>
      </c>
      <c r="F21" s="160">
        <v>22500</v>
      </c>
      <c r="G21" s="160">
        <v>40000</v>
      </c>
      <c r="H21" s="160">
        <v>40000</v>
      </c>
      <c r="I21" s="160">
        <v>24000</v>
      </c>
      <c r="J21" s="160">
        <v>24000</v>
      </c>
      <c r="K21" s="92"/>
      <c r="L21" s="102"/>
      <c r="N21" s="102"/>
    </row>
    <row r="22" spans="1:14" ht="26.25" customHeight="1" x14ac:dyDescent="0.3">
      <c r="A22" s="66"/>
      <c r="B22" s="159">
        <v>4</v>
      </c>
      <c r="C22" s="32"/>
      <c r="D22" s="34" t="s">
        <v>16</v>
      </c>
      <c r="E22" s="174">
        <v>42274</v>
      </c>
      <c r="F22" s="157">
        <v>22500</v>
      </c>
      <c r="G22" s="157">
        <v>40000</v>
      </c>
      <c r="H22" s="157">
        <v>40000</v>
      </c>
      <c r="I22" s="157">
        <v>24000</v>
      </c>
      <c r="J22" s="157">
        <v>24000</v>
      </c>
      <c r="K22" s="92"/>
      <c r="L22" s="102"/>
    </row>
    <row r="23" spans="1:14" ht="26.25" customHeight="1" x14ac:dyDescent="0.3">
      <c r="A23" s="66"/>
      <c r="B23" s="31"/>
      <c r="C23" s="52">
        <v>45</v>
      </c>
      <c r="D23" s="34" t="s">
        <v>123</v>
      </c>
      <c r="E23" s="174">
        <v>42274</v>
      </c>
      <c r="F23" s="157">
        <v>22500</v>
      </c>
      <c r="G23" s="157">
        <v>40000</v>
      </c>
      <c r="H23" s="157">
        <v>40000</v>
      </c>
      <c r="I23" s="157">
        <v>24000</v>
      </c>
      <c r="J23" s="157">
        <v>24000</v>
      </c>
      <c r="K23" s="92"/>
      <c r="L23" s="102"/>
    </row>
    <row r="24" spans="1:14" ht="25.5" customHeight="1" x14ac:dyDescent="0.3">
      <c r="A24" s="262" t="s">
        <v>127</v>
      </c>
      <c r="B24" s="263"/>
      <c r="C24" s="264"/>
      <c r="D24" s="164" t="s">
        <v>128</v>
      </c>
      <c r="E24" s="176"/>
      <c r="F24" s="150"/>
      <c r="G24" s="150"/>
      <c r="H24" s="150"/>
      <c r="I24" s="150"/>
      <c r="J24" s="150"/>
      <c r="L24" s="102"/>
      <c r="N24" s="102"/>
    </row>
    <row r="25" spans="1:14" ht="15" customHeight="1" x14ac:dyDescent="0.3">
      <c r="A25" s="286">
        <v>11</v>
      </c>
      <c r="B25" s="287"/>
      <c r="C25" s="288"/>
      <c r="D25" s="59" t="s">
        <v>12</v>
      </c>
      <c r="E25" s="179">
        <v>60946.89</v>
      </c>
      <c r="F25" s="153">
        <v>59560</v>
      </c>
      <c r="G25" s="153">
        <v>69300</v>
      </c>
      <c r="H25" s="220">
        <v>55250</v>
      </c>
      <c r="I25" s="153">
        <v>69300</v>
      </c>
      <c r="J25" s="153">
        <v>69300</v>
      </c>
      <c r="K25" s="47"/>
      <c r="L25" s="102"/>
    </row>
    <row r="26" spans="1:14" x14ac:dyDescent="0.3">
      <c r="A26" s="66">
        <v>3</v>
      </c>
      <c r="B26" s="31"/>
      <c r="C26" s="32"/>
      <c r="D26" s="52" t="s">
        <v>14</v>
      </c>
      <c r="E26" s="171">
        <v>60946.89</v>
      </c>
      <c r="F26" s="154">
        <v>59560</v>
      </c>
      <c r="G26" s="154">
        <v>69300</v>
      </c>
      <c r="H26" s="221">
        <v>55250</v>
      </c>
      <c r="I26" s="154">
        <v>69300</v>
      </c>
      <c r="J26" s="154">
        <v>69300</v>
      </c>
      <c r="L26" s="102"/>
      <c r="N26" s="219"/>
    </row>
    <row r="27" spans="1:14" x14ac:dyDescent="0.3">
      <c r="A27" s="66"/>
      <c r="B27" s="31">
        <v>32</v>
      </c>
      <c r="C27" s="32"/>
      <c r="D27" s="52" t="s">
        <v>27</v>
      </c>
      <c r="E27" s="171">
        <v>60946.89</v>
      </c>
      <c r="F27" s="154">
        <v>59560</v>
      </c>
      <c r="G27" s="154">
        <v>69300</v>
      </c>
      <c r="H27" s="221">
        <f>400+4000+50850</f>
        <v>55250</v>
      </c>
      <c r="I27" s="154">
        <v>69300</v>
      </c>
      <c r="J27" s="154">
        <v>69300</v>
      </c>
      <c r="K27" s="47"/>
      <c r="L27" s="102"/>
    </row>
    <row r="28" spans="1:14" ht="25.5" customHeight="1" x14ac:dyDescent="0.3">
      <c r="A28" s="262" t="s">
        <v>139</v>
      </c>
      <c r="B28" s="263"/>
      <c r="C28" s="264"/>
      <c r="D28" s="211" t="s">
        <v>138</v>
      </c>
      <c r="E28" s="176"/>
      <c r="F28" s="150"/>
      <c r="G28" s="150"/>
      <c r="H28" s="150"/>
      <c r="I28" s="150"/>
      <c r="J28" s="150"/>
      <c r="L28" s="102"/>
      <c r="N28" s="102"/>
    </row>
    <row r="29" spans="1:14" ht="15" customHeight="1" x14ac:dyDescent="0.3">
      <c r="A29" s="286">
        <v>11</v>
      </c>
      <c r="B29" s="287"/>
      <c r="C29" s="288"/>
      <c r="D29" s="59" t="s">
        <v>12</v>
      </c>
      <c r="E29" s="179">
        <v>0</v>
      </c>
      <c r="F29" s="179">
        <v>0</v>
      </c>
      <c r="G29" s="179">
        <v>0</v>
      </c>
      <c r="H29" s="222">
        <v>17000</v>
      </c>
      <c r="I29" s="179">
        <v>0</v>
      </c>
      <c r="J29" s="179">
        <v>10000</v>
      </c>
      <c r="K29" s="47"/>
      <c r="L29" s="102"/>
    </row>
    <row r="30" spans="1:14" ht="26.4" x14ac:dyDescent="0.3">
      <c r="A30" s="66">
        <v>4</v>
      </c>
      <c r="B30" s="31"/>
      <c r="C30" s="32"/>
      <c r="D30" s="52" t="s">
        <v>16</v>
      </c>
      <c r="E30" s="171">
        <v>0</v>
      </c>
      <c r="F30" s="171">
        <v>0</v>
      </c>
      <c r="G30" s="171">
        <v>0</v>
      </c>
      <c r="H30" s="223">
        <v>17000</v>
      </c>
      <c r="I30" s="171">
        <v>0</v>
      </c>
      <c r="J30" s="171">
        <v>10000</v>
      </c>
      <c r="L30" s="102"/>
    </row>
    <row r="31" spans="1:14" ht="26.4" x14ac:dyDescent="0.3">
      <c r="A31" s="66"/>
      <c r="B31" s="31">
        <v>42</v>
      </c>
      <c r="C31" s="32"/>
      <c r="D31" s="52" t="s">
        <v>36</v>
      </c>
      <c r="E31" s="171">
        <v>0</v>
      </c>
      <c r="F31" s="171">
        <v>0</v>
      </c>
      <c r="G31" s="171">
        <v>0</v>
      </c>
      <c r="H31" s="223">
        <v>17000</v>
      </c>
      <c r="I31" s="171">
        <v>0</v>
      </c>
      <c r="J31" s="171">
        <v>10000</v>
      </c>
      <c r="K31" s="47"/>
      <c r="L31" s="102"/>
      <c r="N31" s="102"/>
    </row>
    <row r="32" spans="1:14" ht="25.5" customHeight="1" x14ac:dyDescent="0.3">
      <c r="A32" s="262" t="s">
        <v>140</v>
      </c>
      <c r="B32" s="263"/>
      <c r="C32" s="264"/>
      <c r="D32" s="209" t="s">
        <v>137</v>
      </c>
      <c r="E32" s="176"/>
      <c r="F32" s="150"/>
      <c r="G32" s="150"/>
      <c r="H32" s="150"/>
      <c r="I32" s="150"/>
      <c r="J32" s="150"/>
      <c r="L32" s="102"/>
    </row>
    <row r="33" spans="1:14" ht="15" customHeight="1" x14ac:dyDescent="0.3">
      <c r="A33" s="286">
        <v>11</v>
      </c>
      <c r="B33" s="287"/>
      <c r="C33" s="288"/>
      <c r="D33" s="59" t="s">
        <v>12</v>
      </c>
      <c r="E33" s="179">
        <v>0</v>
      </c>
      <c r="F33" s="153">
        <v>0</v>
      </c>
      <c r="G33" s="153">
        <v>55000</v>
      </c>
      <c r="H33" s="153">
        <v>53900</v>
      </c>
      <c r="I33" s="153">
        <v>0</v>
      </c>
      <c r="J33" s="153">
        <v>60000</v>
      </c>
      <c r="K33" s="47"/>
      <c r="L33" s="102"/>
    </row>
    <row r="34" spans="1:14" ht="26.4" x14ac:dyDescent="0.3">
      <c r="A34" s="66">
        <v>4</v>
      </c>
      <c r="B34" s="31"/>
      <c r="C34" s="32"/>
      <c r="D34" s="52" t="s">
        <v>16</v>
      </c>
      <c r="E34" s="171">
        <v>0</v>
      </c>
      <c r="F34" s="154">
        <v>0</v>
      </c>
      <c r="G34" s="154">
        <v>55000</v>
      </c>
      <c r="H34" s="154">
        <v>53900</v>
      </c>
      <c r="I34" s="154">
        <v>0</v>
      </c>
      <c r="J34" s="154">
        <v>60000</v>
      </c>
      <c r="L34" s="102"/>
      <c r="M34" s="102"/>
      <c r="N34" s="102"/>
    </row>
    <row r="35" spans="1:14" ht="26.4" x14ac:dyDescent="0.3">
      <c r="A35" s="66"/>
      <c r="B35" s="31">
        <v>45</v>
      </c>
      <c r="C35" s="32"/>
      <c r="D35" s="52" t="s">
        <v>153</v>
      </c>
      <c r="E35" s="171">
        <v>0</v>
      </c>
      <c r="F35" s="154">
        <v>0</v>
      </c>
      <c r="G35" s="154">
        <v>55000</v>
      </c>
      <c r="H35" s="154">
        <v>53900</v>
      </c>
      <c r="I35" s="154">
        <v>0</v>
      </c>
      <c r="J35" s="154">
        <v>60000</v>
      </c>
      <c r="K35" s="47"/>
      <c r="L35" s="102"/>
      <c r="N35" s="102"/>
    </row>
    <row r="36" spans="1:14" ht="27.75" customHeight="1" x14ac:dyDescent="0.3">
      <c r="A36" s="262" t="s">
        <v>72</v>
      </c>
      <c r="B36" s="263"/>
      <c r="C36" s="264"/>
      <c r="D36" s="80" t="s">
        <v>71</v>
      </c>
      <c r="E36" s="176"/>
      <c r="F36" s="151"/>
      <c r="G36" s="151"/>
      <c r="H36" s="151"/>
      <c r="I36" s="151"/>
      <c r="J36" s="151"/>
      <c r="L36" s="102"/>
    </row>
    <row r="37" spans="1:14" x14ac:dyDescent="0.3">
      <c r="A37" s="286">
        <v>50112</v>
      </c>
      <c r="B37" s="287"/>
      <c r="C37" s="288"/>
      <c r="D37" s="49" t="s">
        <v>57</v>
      </c>
      <c r="E37" s="179">
        <f>E39+E40</f>
        <v>2409498.64</v>
      </c>
      <c r="F37" s="100">
        <v>2725189.78</v>
      </c>
      <c r="G37" s="100">
        <v>2879781.4</v>
      </c>
      <c r="H37" s="225">
        <v>2879781.4</v>
      </c>
      <c r="I37" s="100">
        <f>G37*1.1</f>
        <v>3167759.54</v>
      </c>
      <c r="J37" s="100">
        <f>I37*1.05</f>
        <v>3326147.517</v>
      </c>
      <c r="L37" s="102"/>
    </row>
    <row r="38" spans="1:14" x14ac:dyDescent="0.3">
      <c r="A38" s="66">
        <v>3</v>
      </c>
      <c r="B38" s="31"/>
      <c r="C38" s="32"/>
      <c r="D38" s="49" t="s">
        <v>14</v>
      </c>
      <c r="E38" s="171">
        <v>2409498.64</v>
      </c>
      <c r="F38" s="94">
        <v>2725189.78</v>
      </c>
      <c r="G38" s="94">
        <f>G39+G40</f>
        <v>2879781.4</v>
      </c>
      <c r="H38" s="94">
        <f>H39+H40</f>
        <v>2879781.4</v>
      </c>
      <c r="I38" s="94">
        <f t="shared" ref="I38:I40" si="0">G38*1.1</f>
        <v>3167759.54</v>
      </c>
      <c r="J38" s="94">
        <f t="shared" ref="J38:J40" si="1">I38*1.05</f>
        <v>3326147.517</v>
      </c>
      <c r="L38" s="102"/>
    </row>
    <row r="39" spans="1:14" x14ac:dyDescent="0.3">
      <c r="A39" s="48"/>
      <c r="B39" s="78">
        <v>31</v>
      </c>
      <c r="C39" s="50"/>
      <c r="D39" s="49" t="s">
        <v>63</v>
      </c>
      <c r="E39" s="171">
        <v>2361582.96</v>
      </c>
      <c r="F39" s="94">
        <v>2671673.38</v>
      </c>
      <c r="G39" s="94">
        <f>2749586.4+80995</f>
        <v>2830581.4</v>
      </c>
      <c r="H39" s="94">
        <f>2749586.4+80995</f>
        <v>2830581.4</v>
      </c>
      <c r="I39" s="94">
        <f t="shared" si="0"/>
        <v>3113639.54</v>
      </c>
      <c r="J39" s="94">
        <f t="shared" si="1"/>
        <v>3269321.517</v>
      </c>
      <c r="L39" s="102"/>
    </row>
    <row r="40" spans="1:14" x14ac:dyDescent="0.3">
      <c r="A40" s="48"/>
      <c r="B40" s="78">
        <v>32</v>
      </c>
      <c r="C40" s="50"/>
      <c r="D40" s="49" t="s">
        <v>74</v>
      </c>
      <c r="E40" s="171">
        <v>47915.68</v>
      </c>
      <c r="F40" s="94">
        <v>53516.4</v>
      </c>
      <c r="G40" s="94">
        <v>49200</v>
      </c>
      <c r="H40" s="94">
        <v>49200</v>
      </c>
      <c r="I40" s="94">
        <f t="shared" si="0"/>
        <v>54120.000000000007</v>
      </c>
      <c r="J40" s="94">
        <f t="shared" si="1"/>
        <v>56826.000000000007</v>
      </c>
      <c r="L40" s="102"/>
    </row>
    <row r="41" spans="1:14" ht="26.4" x14ac:dyDescent="0.3">
      <c r="A41" s="262" t="s">
        <v>67</v>
      </c>
      <c r="B41" s="263"/>
      <c r="C41" s="264"/>
      <c r="D41" s="80" t="s">
        <v>70</v>
      </c>
      <c r="E41" s="176"/>
      <c r="F41" s="151"/>
      <c r="G41" s="151"/>
      <c r="H41" s="151"/>
      <c r="I41" s="210"/>
      <c r="J41" s="151"/>
      <c r="L41" s="102"/>
    </row>
    <row r="42" spans="1:14" x14ac:dyDescent="0.3">
      <c r="A42" s="69">
        <v>31</v>
      </c>
      <c r="B42" s="53"/>
      <c r="C42" s="54"/>
      <c r="D42" s="59" t="s">
        <v>31</v>
      </c>
      <c r="E42" s="179">
        <v>7096.04</v>
      </c>
      <c r="F42" s="100">
        <v>6923</v>
      </c>
      <c r="G42" s="100">
        <v>11000</v>
      </c>
      <c r="H42" s="100">
        <v>11000</v>
      </c>
      <c r="I42" s="100">
        <v>11000</v>
      </c>
      <c r="J42" s="100">
        <v>11000</v>
      </c>
      <c r="L42" s="102"/>
    </row>
    <row r="43" spans="1:14" x14ac:dyDescent="0.3">
      <c r="A43" s="67">
        <v>3</v>
      </c>
      <c r="B43" s="53"/>
      <c r="C43" s="54"/>
      <c r="D43" s="59" t="s">
        <v>14</v>
      </c>
      <c r="E43" s="171">
        <f>E45+E47</f>
        <v>7096.04</v>
      </c>
      <c r="F43" s="94">
        <v>6923</v>
      </c>
      <c r="G43" s="94">
        <v>11000</v>
      </c>
      <c r="H43" s="94">
        <v>11000</v>
      </c>
      <c r="I43" s="94">
        <v>11000</v>
      </c>
      <c r="J43" s="94">
        <v>11000</v>
      </c>
      <c r="L43" s="102"/>
    </row>
    <row r="44" spans="1:14" x14ac:dyDescent="0.3">
      <c r="A44" s="67"/>
      <c r="B44" s="78">
        <v>31</v>
      </c>
      <c r="C44" s="54"/>
      <c r="D44" s="59" t="s">
        <v>15</v>
      </c>
      <c r="E44" s="171">
        <v>0</v>
      </c>
      <c r="F44" s="94">
        <v>0</v>
      </c>
      <c r="G44" s="94">
        <v>0</v>
      </c>
      <c r="H44" s="94">
        <v>0</v>
      </c>
      <c r="I44" s="94">
        <v>0</v>
      </c>
      <c r="J44" s="94">
        <v>0</v>
      </c>
      <c r="L44" s="102"/>
    </row>
    <row r="45" spans="1:14" x14ac:dyDescent="0.3">
      <c r="A45" s="69"/>
      <c r="B45" s="31">
        <v>32</v>
      </c>
      <c r="C45" s="32"/>
      <c r="D45" s="59" t="s">
        <v>74</v>
      </c>
      <c r="E45" s="171">
        <v>6989.34</v>
      </c>
      <c r="F45" s="94">
        <v>6923</v>
      </c>
      <c r="G45" s="94">
        <v>11000</v>
      </c>
      <c r="H45" s="94">
        <v>11000</v>
      </c>
      <c r="I45" s="94">
        <v>11000</v>
      </c>
      <c r="J45" s="94">
        <v>11000</v>
      </c>
      <c r="L45" s="102"/>
    </row>
    <row r="46" spans="1:14" x14ac:dyDescent="0.3">
      <c r="A46" s="167"/>
      <c r="B46" s="31">
        <v>34</v>
      </c>
      <c r="C46" s="32"/>
      <c r="D46" s="59" t="s">
        <v>129</v>
      </c>
      <c r="E46" s="171">
        <v>0</v>
      </c>
      <c r="F46" s="94">
        <v>0</v>
      </c>
      <c r="G46" s="94">
        <v>0</v>
      </c>
      <c r="H46" s="94">
        <v>0</v>
      </c>
      <c r="I46" s="94">
        <v>0</v>
      </c>
      <c r="J46" s="94">
        <v>0</v>
      </c>
      <c r="L46" s="102"/>
    </row>
    <row r="47" spans="1:14" ht="39.6" x14ac:dyDescent="0.3">
      <c r="A47" s="69"/>
      <c r="B47" s="31">
        <v>37</v>
      </c>
      <c r="C47" s="32"/>
      <c r="D47" s="59" t="s">
        <v>41</v>
      </c>
      <c r="E47" s="171">
        <v>106.7</v>
      </c>
      <c r="F47" s="94">
        <v>0</v>
      </c>
      <c r="G47" s="94">
        <v>0</v>
      </c>
      <c r="H47" s="94">
        <v>0</v>
      </c>
      <c r="I47" s="94">
        <v>0</v>
      </c>
      <c r="J47" s="94">
        <v>0</v>
      </c>
      <c r="L47" s="102"/>
    </row>
    <row r="48" spans="1:14" x14ac:dyDescent="0.3">
      <c r="A48" s="69">
        <v>41</v>
      </c>
      <c r="B48" s="53"/>
      <c r="C48" s="54"/>
      <c r="D48" s="59" t="s">
        <v>61</v>
      </c>
      <c r="E48" s="179">
        <v>146.80000000000001</v>
      </c>
      <c r="F48" s="100">
        <v>0</v>
      </c>
      <c r="G48" s="100">
        <v>0</v>
      </c>
      <c r="H48" s="103">
        <v>43790</v>
      </c>
      <c r="I48" s="100">
        <v>71070</v>
      </c>
      <c r="J48" s="100">
        <v>71070</v>
      </c>
      <c r="L48" s="102"/>
    </row>
    <row r="49" spans="1:14" x14ac:dyDescent="0.3">
      <c r="A49" s="67">
        <v>3</v>
      </c>
      <c r="B49" s="53"/>
      <c r="C49" s="54"/>
      <c r="D49" s="59" t="s">
        <v>14</v>
      </c>
      <c r="E49" s="171">
        <v>146.80000000000001</v>
      </c>
      <c r="F49" s="94">
        <v>0</v>
      </c>
      <c r="G49" s="94">
        <v>0</v>
      </c>
      <c r="H49" s="93">
        <v>43790</v>
      </c>
      <c r="I49" s="94">
        <v>71070</v>
      </c>
      <c r="J49" s="94">
        <v>71070</v>
      </c>
      <c r="L49" s="102"/>
    </row>
    <row r="50" spans="1:14" x14ac:dyDescent="0.3">
      <c r="A50" s="69"/>
      <c r="B50" s="78">
        <v>32</v>
      </c>
      <c r="C50" s="54"/>
      <c r="D50" s="59" t="s">
        <v>27</v>
      </c>
      <c r="E50" s="171">
        <v>0</v>
      </c>
      <c r="F50" s="94">
        <v>0</v>
      </c>
      <c r="G50" s="94">
        <v>0</v>
      </c>
      <c r="H50" s="93">
        <v>43790</v>
      </c>
      <c r="I50" s="94">
        <v>71070</v>
      </c>
      <c r="J50" s="94">
        <v>71070</v>
      </c>
      <c r="L50" s="102"/>
    </row>
    <row r="51" spans="1:14" ht="39.6" x14ac:dyDescent="0.3">
      <c r="A51" s="69"/>
      <c r="B51" s="78">
        <v>37</v>
      </c>
      <c r="C51" s="54"/>
      <c r="D51" s="59" t="s">
        <v>41</v>
      </c>
      <c r="E51" s="171">
        <v>146.80000000000001</v>
      </c>
      <c r="F51" s="94">
        <v>0</v>
      </c>
      <c r="G51" s="94">
        <v>0</v>
      </c>
      <c r="H51" s="93">
        <v>0</v>
      </c>
      <c r="I51" s="94">
        <v>0</v>
      </c>
      <c r="J51" s="94">
        <v>0</v>
      </c>
      <c r="L51" s="102"/>
    </row>
    <row r="52" spans="1:14" x14ac:dyDescent="0.3">
      <c r="A52" s="286">
        <v>50112</v>
      </c>
      <c r="B52" s="287"/>
      <c r="C52" s="288"/>
      <c r="D52" s="59" t="s">
        <v>57</v>
      </c>
      <c r="E52" s="179">
        <f>E54+E55+E56+E57</f>
        <v>222413.34</v>
      </c>
      <c r="F52" s="100">
        <v>222154.83</v>
      </c>
      <c r="G52" s="100">
        <f>G53</f>
        <v>229124</v>
      </c>
      <c r="H52" s="103">
        <f>H53</f>
        <v>231124</v>
      </c>
      <c r="I52" s="100">
        <f t="shared" ref="I52:J52" si="2">I53</f>
        <v>226434</v>
      </c>
      <c r="J52" s="100">
        <f t="shared" si="2"/>
        <v>226434</v>
      </c>
      <c r="L52" s="102"/>
      <c r="M52" s="102"/>
    </row>
    <row r="53" spans="1:14" x14ac:dyDescent="0.3">
      <c r="A53" s="67">
        <v>3</v>
      </c>
      <c r="B53" s="76"/>
      <c r="C53" s="77"/>
      <c r="D53" s="59" t="s">
        <v>14</v>
      </c>
      <c r="E53" s="171">
        <v>222413.34</v>
      </c>
      <c r="F53" s="94">
        <v>222154.83</v>
      </c>
      <c r="G53" s="94">
        <f>G54+G55+G56+G57</f>
        <v>229124</v>
      </c>
      <c r="H53" s="93">
        <f>H54+H55+H56+H57</f>
        <v>231124</v>
      </c>
      <c r="I53" s="94">
        <f t="shared" ref="I53:J53" si="3">I54+I55+I56+I57</f>
        <v>226434</v>
      </c>
      <c r="J53" s="94">
        <f t="shared" si="3"/>
        <v>226434</v>
      </c>
      <c r="L53" s="102"/>
    </row>
    <row r="54" spans="1:14" x14ac:dyDescent="0.3">
      <c r="A54" s="57"/>
      <c r="B54" s="68">
        <v>32</v>
      </c>
      <c r="C54" s="59"/>
      <c r="D54" s="59" t="s">
        <v>27</v>
      </c>
      <c r="E54" s="171">
        <v>175855.1</v>
      </c>
      <c r="F54" s="94">
        <v>180786.33</v>
      </c>
      <c r="G54" s="94">
        <f>2690+188134</f>
        <v>190824</v>
      </c>
      <c r="H54" s="93">
        <f>2690+188134+2000</f>
        <v>192824</v>
      </c>
      <c r="I54" s="94">
        <v>188134</v>
      </c>
      <c r="J54" s="94">
        <v>188134</v>
      </c>
      <c r="L54" s="102"/>
    </row>
    <row r="55" spans="1:14" x14ac:dyDescent="0.3">
      <c r="A55" s="57"/>
      <c r="B55" s="68">
        <v>34</v>
      </c>
      <c r="C55" s="59"/>
      <c r="D55" s="59" t="s">
        <v>129</v>
      </c>
      <c r="E55" s="171">
        <v>0</v>
      </c>
      <c r="F55" s="94">
        <v>0</v>
      </c>
      <c r="G55" s="94">
        <v>0</v>
      </c>
      <c r="H55" s="93">
        <v>0</v>
      </c>
      <c r="I55" s="94">
        <v>0</v>
      </c>
      <c r="J55" s="94">
        <v>0</v>
      </c>
      <c r="L55" s="102"/>
    </row>
    <row r="56" spans="1:14" ht="39.6" x14ac:dyDescent="0.3">
      <c r="A56" s="51"/>
      <c r="B56" s="31">
        <v>37</v>
      </c>
      <c r="C56" s="52"/>
      <c r="D56" s="59" t="s">
        <v>41</v>
      </c>
      <c r="E56" s="182">
        <v>44825.95</v>
      </c>
      <c r="F56" s="94">
        <v>39600</v>
      </c>
      <c r="G56" s="94">
        <v>36500</v>
      </c>
      <c r="H56" s="94">
        <v>36500</v>
      </c>
      <c r="I56" s="94">
        <v>36500</v>
      </c>
      <c r="J56" s="94">
        <v>36500</v>
      </c>
      <c r="L56" s="102"/>
    </row>
    <row r="57" spans="1:14" x14ac:dyDescent="0.3">
      <c r="A57" s="51"/>
      <c r="B57" s="31">
        <v>38</v>
      </c>
      <c r="C57" s="52"/>
      <c r="D57" s="59" t="s">
        <v>135</v>
      </c>
      <c r="E57" s="182">
        <v>1732.29</v>
      </c>
      <c r="F57" s="94">
        <v>1768.5</v>
      </c>
      <c r="G57" s="94">
        <v>1800</v>
      </c>
      <c r="H57" s="94">
        <v>1800</v>
      </c>
      <c r="I57" s="94">
        <v>1800</v>
      </c>
      <c r="J57" s="94">
        <v>1800</v>
      </c>
      <c r="L57" s="102"/>
    </row>
    <row r="58" spans="1:14" x14ac:dyDescent="0.3">
      <c r="A58" s="69">
        <v>61</v>
      </c>
      <c r="B58" s="58"/>
      <c r="C58" s="59"/>
      <c r="D58" s="59" t="s">
        <v>62</v>
      </c>
      <c r="E58" s="179">
        <v>810</v>
      </c>
      <c r="F58" s="100">
        <v>80</v>
      </c>
      <c r="G58" s="100">
        <v>6700</v>
      </c>
      <c r="H58" s="100">
        <v>6700</v>
      </c>
      <c r="I58" s="100">
        <v>100</v>
      </c>
      <c r="J58" s="100">
        <v>100</v>
      </c>
      <c r="L58" s="102"/>
    </row>
    <row r="59" spans="1:14" x14ac:dyDescent="0.3">
      <c r="A59" s="67">
        <v>3</v>
      </c>
      <c r="B59" s="58"/>
      <c r="C59" s="59"/>
      <c r="D59" s="59" t="s">
        <v>14</v>
      </c>
      <c r="E59" s="171">
        <v>810</v>
      </c>
      <c r="F59" s="94">
        <v>80</v>
      </c>
      <c r="G59" s="94">
        <v>6700</v>
      </c>
      <c r="H59" s="94">
        <v>6700</v>
      </c>
      <c r="I59" s="94">
        <v>100</v>
      </c>
      <c r="J59" s="94">
        <v>100</v>
      </c>
      <c r="L59" s="102"/>
    </row>
    <row r="60" spans="1:14" x14ac:dyDescent="0.3">
      <c r="A60" s="57"/>
      <c r="B60" s="68">
        <v>32</v>
      </c>
      <c r="C60" s="59"/>
      <c r="D60" s="59" t="s">
        <v>74</v>
      </c>
      <c r="E60" s="171">
        <v>810</v>
      </c>
      <c r="F60" s="94">
        <v>80</v>
      </c>
      <c r="G60" s="94">
        <v>6700</v>
      </c>
      <c r="H60" s="94">
        <v>6700</v>
      </c>
      <c r="I60" s="94">
        <v>100</v>
      </c>
      <c r="J60" s="94">
        <v>100</v>
      </c>
      <c r="L60" s="102"/>
      <c r="M60" s="140"/>
      <c r="N60" s="102"/>
    </row>
    <row r="61" spans="1:14" x14ac:dyDescent="0.3">
      <c r="A61" s="85">
        <v>9253</v>
      </c>
      <c r="B61" s="86"/>
      <c r="C61" s="87"/>
      <c r="D61" s="88" t="s">
        <v>141</v>
      </c>
      <c r="E61" s="183">
        <v>0</v>
      </c>
      <c r="F61" s="101">
        <v>18240.099999999999</v>
      </c>
      <c r="G61" s="101">
        <v>0</v>
      </c>
      <c r="H61" s="101">
        <v>0</v>
      </c>
      <c r="I61" s="101">
        <v>0</v>
      </c>
      <c r="J61" s="101">
        <v>0</v>
      </c>
      <c r="L61" s="102"/>
    </row>
    <row r="62" spans="1:14" x14ac:dyDescent="0.3">
      <c r="A62" s="67">
        <v>3</v>
      </c>
      <c r="B62" s="68"/>
      <c r="C62" s="59"/>
      <c r="D62" s="34" t="s">
        <v>14</v>
      </c>
      <c r="E62" s="174">
        <v>0</v>
      </c>
      <c r="F62" s="94">
        <v>18240.099999999999</v>
      </c>
      <c r="G62" s="94">
        <v>0</v>
      </c>
      <c r="H62" s="94">
        <v>0</v>
      </c>
      <c r="I62" s="94">
        <v>0</v>
      </c>
      <c r="J62" s="94">
        <v>0</v>
      </c>
      <c r="L62" s="102"/>
    </row>
    <row r="63" spans="1:14" x14ac:dyDescent="0.3">
      <c r="A63" s="57"/>
      <c r="B63" s="68">
        <v>31</v>
      </c>
      <c r="C63" s="59"/>
      <c r="D63" s="34" t="s">
        <v>136</v>
      </c>
      <c r="E63" s="174">
        <v>0</v>
      </c>
      <c r="F63" s="94">
        <v>17228.099999999999</v>
      </c>
      <c r="G63" s="94">
        <v>0</v>
      </c>
      <c r="H63" s="94">
        <v>0</v>
      </c>
      <c r="I63" s="94">
        <v>0</v>
      </c>
      <c r="J63" s="94">
        <v>0</v>
      </c>
      <c r="L63" s="102"/>
    </row>
    <row r="64" spans="1:14" x14ac:dyDescent="0.3">
      <c r="A64" s="57"/>
      <c r="B64" s="68">
        <v>32</v>
      </c>
      <c r="C64" s="59"/>
      <c r="D64" s="34" t="s">
        <v>27</v>
      </c>
      <c r="E64" s="174">
        <v>0</v>
      </c>
      <c r="F64" s="94">
        <v>1012</v>
      </c>
      <c r="G64" s="94">
        <v>0</v>
      </c>
      <c r="H64" s="94">
        <v>0</v>
      </c>
      <c r="I64" s="94">
        <v>0</v>
      </c>
      <c r="J64" s="94">
        <v>0</v>
      </c>
      <c r="L64" s="224"/>
    </row>
    <row r="65" spans="1:12" x14ac:dyDescent="0.3">
      <c r="A65" s="85">
        <v>9231</v>
      </c>
      <c r="B65" s="86"/>
      <c r="C65" s="87"/>
      <c r="D65" s="88" t="s">
        <v>75</v>
      </c>
      <c r="E65" s="183">
        <v>8428.42</v>
      </c>
      <c r="F65" s="101">
        <v>3419</v>
      </c>
      <c r="G65" s="101">
        <v>1298.3</v>
      </c>
      <c r="H65" s="101">
        <v>5113.78</v>
      </c>
      <c r="I65" s="101">
        <v>0</v>
      </c>
      <c r="J65" s="101">
        <v>0</v>
      </c>
      <c r="L65" s="102"/>
    </row>
    <row r="66" spans="1:12" x14ac:dyDescent="0.3">
      <c r="A66" s="67">
        <v>3</v>
      </c>
      <c r="B66" s="68"/>
      <c r="C66" s="59"/>
      <c r="D66" s="34" t="s">
        <v>14</v>
      </c>
      <c r="E66" s="174">
        <v>8428.42</v>
      </c>
      <c r="F66" s="94">
        <v>3419</v>
      </c>
      <c r="G66" s="94">
        <v>1298.3</v>
      </c>
      <c r="H66" s="93">
        <v>5113.78</v>
      </c>
      <c r="I66" s="94">
        <v>0</v>
      </c>
      <c r="J66" s="94">
        <v>0</v>
      </c>
      <c r="L66" s="102"/>
    </row>
    <row r="67" spans="1:12" x14ac:dyDescent="0.3">
      <c r="A67" s="57"/>
      <c r="B67" s="68">
        <v>32</v>
      </c>
      <c r="C67" s="59"/>
      <c r="D67" s="34" t="s">
        <v>27</v>
      </c>
      <c r="E67" s="174">
        <v>8428.42</v>
      </c>
      <c r="F67" s="94">
        <v>3419</v>
      </c>
      <c r="G67" s="94">
        <v>1298.3</v>
      </c>
      <c r="H67" s="93">
        <v>5113.78</v>
      </c>
      <c r="I67" s="94">
        <v>0</v>
      </c>
      <c r="J67" s="94">
        <v>0</v>
      </c>
      <c r="L67" s="102"/>
    </row>
    <row r="68" spans="1:12" x14ac:dyDescent="0.3">
      <c r="A68" s="85">
        <v>9252</v>
      </c>
      <c r="B68" s="86"/>
      <c r="C68" s="87"/>
      <c r="D68" s="88" t="s">
        <v>148</v>
      </c>
      <c r="E68" s="183"/>
      <c r="F68" s="101"/>
      <c r="G68" s="101">
        <v>0</v>
      </c>
      <c r="H68" s="101">
        <v>3041.6</v>
      </c>
      <c r="I68" s="101">
        <v>0</v>
      </c>
      <c r="J68" s="101">
        <v>0</v>
      </c>
      <c r="L68" s="102"/>
    </row>
    <row r="69" spans="1:12" x14ac:dyDescent="0.3">
      <c r="A69" s="67">
        <v>3</v>
      </c>
      <c r="B69" s="68"/>
      <c r="C69" s="59"/>
      <c r="D69" s="34" t="s">
        <v>14</v>
      </c>
      <c r="E69" s="174">
        <v>0</v>
      </c>
      <c r="F69" s="94">
        <v>0</v>
      </c>
      <c r="G69" s="94">
        <v>0</v>
      </c>
      <c r="H69" s="93">
        <v>3041.6</v>
      </c>
      <c r="I69" s="94">
        <v>0</v>
      </c>
      <c r="J69" s="94">
        <v>0</v>
      </c>
      <c r="L69" s="102"/>
    </row>
    <row r="70" spans="1:12" x14ac:dyDescent="0.3">
      <c r="A70" s="57"/>
      <c r="B70" s="68">
        <v>32</v>
      </c>
      <c r="C70" s="59"/>
      <c r="D70" s="34" t="s">
        <v>27</v>
      </c>
      <c r="E70" s="174">
        <v>0</v>
      </c>
      <c r="F70" s="94">
        <v>0</v>
      </c>
      <c r="G70" s="94">
        <v>0</v>
      </c>
      <c r="H70" s="93">
        <v>3041.6</v>
      </c>
      <c r="I70" s="94">
        <v>0</v>
      </c>
      <c r="J70" s="94">
        <v>0</v>
      </c>
      <c r="L70" s="102"/>
    </row>
    <row r="71" spans="1:12" ht="26.25" customHeight="1" x14ac:dyDescent="0.3">
      <c r="A71" s="262" t="s">
        <v>68</v>
      </c>
      <c r="B71" s="263"/>
      <c r="C71" s="264"/>
      <c r="D71" s="81" t="s">
        <v>69</v>
      </c>
      <c r="E71" s="184"/>
      <c r="F71" s="151"/>
      <c r="G71" s="151"/>
      <c r="H71" s="151"/>
      <c r="I71" s="151"/>
      <c r="J71" s="151"/>
      <c r="L71" s="102"/>
    </row>
    <row r="72" spans="1:12" ht="26.25" customHeight="1" x14ac:dyDescent="0.3">
      <c r="A72" s="70">
        <v>31</v>
      </c>
      <c r="B72" s="31"/>
      <c r="C72" s="32"/>
      <c r="D72" s="34" t="s">
        <v>60</v>
      </c>
      <c r="E72" s="181">
        <v>2276.9299999999998</v>
      </c>
      <c r="F72" s="100">
        <v>14652</v>
      </c>
      <c r="G72" s="100">
        <v>9000</v>
      </c>
      <c r="H72" s="103">
        <v>9000</v>
      </c>
      <c r="I72" s="100">
        <v>9000</v>
      </c>
      <c r="J72" s="100">
        <v>9000</v>
      </c>
      <c r="L72" s="102"/>
    </row>
    <row r="73" spans="1:12" ht="26.25" customHeight="1" x14ac:dyDescent="0.3">
      <c r="A73" s="74">
        <v>4</v>
      </c>
      <c r="B73" s="31"/>
      <c r="C73" s="32"/>
      <c r="D73" s="34" t="s">
        <v>16</v>
      </c>
      <c r="E73" s="174">
        <v>2276.9299999999998</v>
      </c>
      <c r="F73" s="94">
        <v>14652</v>
      </c>
      <c r="G73" s="94">
        <v>9000</v>
      </c>
      <c r="H73" s="94">
        <v>9000</v>
      </c>
      <c r="I73" s="94">
        <v>9000</v>
      </c>
      <c r="J73" s="94">
        <v>9000</v>
      </c>
      <c r="L73" s="224"/>
    </row>
    <row r="74" spans="1:12" ht="26.25" customHeight="1" x14ac:dyDescent="0.3">
      <c r="A74" s="33"/>
      <c r="B74" s="31">
        <v>42</v>
      </c>
      <c r="C74" s="32"/>
      <c r="D74" s="34" t="s">
        <v>36</v>
      </c>
      <c r="E74" s="174">
        <v>2276.9299999999998</v>
      </c>
      <c r="F74" s="94">
        <v>14652</v>
      </c>
      <c r="G74" s="94">
        <v>9000</v>
      </c>
      <c r="H74" s="94">
        <v>9000</v>
      </c>
      <c r="I74" s="94">
        <v>9000</v>
      </c>
      <c r="J74" s="94">
        <v>9000</v>
      </c>
      <c r="L74" s="102"/>
    </row>
    <row r="75" spans="1:12" ht="18" customHeight="1" x14ac:dyDescent="0.3">
      <c r="A75" s="70">
        <v>50112</v>
      </c>
      <c r="B75" s="31"/>
      <c r="C75" s="32"/>
      <c r="D75" s="34" t="s">
        <v>57</v>
      </c>
      <c r="E75" s="181">
        <v>5052.42</v>
      </c>
      <c r="F75" s="100">
        <v>6100</v>
      </c>
      <c r="G75" s="100">
        <v>7000</v>
      </c>
      <c r="H75" s="103">
        <v>7000</v>
      </c>
      <c r="I75" s="100">
        <v>7000</v>
      </c>
      <c r="J75" s="100">
        <v>7000</v>
      </c>
      <c r="L75" s="102"/>
    </row>
    <row r="76" spans="1:12" ht="27.75" customHeight="1" x14ac:dyDescent="0.3">
      <c r="A76" s="74">
        <v>4</v>
      </c>
      <c r="B76" s="31"/>
      <c r="C76" s="32"/>
      <c r="D76" s="34" t="s">
        <v>16</v>
      </c>
      <c r="E76" s="174">
        <v>5052.42</v>
      </c>
      <c r="F76" s="94">
        <v>6100</v>
      </c>
      <c r="G76" s="94">
        <v>7000</v>
      </c>
      <c r="H76" s="94">
        <v>7000</v>
      </c>
      <c r="I76" s="94">
        <v>7000</v>
      </c>
      <c r="J76" s="94">
        <v>7000</v>
      </c>
      <c r="L76" s="102"/>
    </row>
    <row r="77" spans="1:12" ht="24.75" customHeight="1" x14ac:dyDescent="0.3">
      <c r="A77" s="33"/>
      <c r="B77" s="31">
        <v>42</v>
      </c>
      <c r="C77" s="32"/>
      <c r="D77" s="34" t="s">
        <v>36</v>
      </c>
      <c r="E77" s="174">
        <v>5052.42</v>
      </c>
      <c r="F77" s="94">
        <v>6100</v>
      </c>
      <c r="G77" s="94">
        <v>7000</v>
      </c>
      <c r="H77" s="94">
        <v>7000</v>
      </c>
      <c r="I77" s="94">
        <v>7000</v>
      </c>
      <c r="J77" s="94">
        <v>7000</v>
      </c>
      <c r="L77" s="102"/>
    </row>
    <row r="78" spans="1:12" ht="18" customHeight="1" x14ac:dyDescent="0.3">
      <c r="A78" s="70">
        <v>61</v>
      </c>
      <c r="B78" s="31"/>
      <c r="C78" s="32"/>
      <c r="D78" s="34" t="s">
        <v>62</v>
      </c>
      <c r="E78" s="181">
        <v>5131.28</v>
      </c>
      <c r="F78" s="100">
        <v>0</v>
      </c>
      <c r="G78" s="100">
        <v>0</v>
      </c>
      <c r="H78" s="100">
        <v>0</v>
      </c>
      <c r="I78" s="100">
        <v>0</v>
      </c>
      <c r="J78" s="100">
        <v>0</v>
      </c>
      <c r="L78" s="102"/>
    </row>
    <row r="79" spans="1:12" ht="27.75" customHeight="1" x14ac:dyDescent="0.3">
      <c r="A79" s="74">
        <v>4</v>
      </c>
      <c r="B79" s="31"/>
      <c r="C79" s="32"/>
      <c r="D79" s="34" t="s">
        <v>16</v>
      </c>
      <c r="E79" s="174">
        <v>5131.28</v>
      </c>
      <c r="F79" s="94">
        <v>0</v>
      </c>
      <c r="G79" s="94">
        <v>0</v>
      </c>
      <c r="H79" s="94">
        <v>0</v>
      </c>
      <c r="I79" s="94">
        <v>0</v>
      </c>
      <c r="J79" s="94">
        <v>0</v>
      </c>
      <c r="L79" s="102"/>
    </row>
    <row r="80" spans="1:12" ht="24.75" customHeight="1" x14ac:dyDescent="0.3">
      <c r="A80" s="33"/>
      <c r="B80" s="31">
        <v>42</v>
      </c>
      <c r="C80" s="32"/>
      <c r="D80" s="34" t="s">
        <v>36</v>
      </c>
      <c r="E80" s="174">
        <v>5131.28</v>
      </c>
      <c r="F80" s="94">
        <v>0</v>
      </c>
      <c r="G80" s="94">
        <v>0</v>
      </c>
      <c r="H80" s="94">
        <v>0</v>
      </c>
      <c r="I80" s="94">
        <v>0</v>
      </c>
      <c r="J80" s="94">
        <v>0</v>
      </c>
      <c r="L80" s="102"/>
    </row>
    <row r="81" spans="1:12" ht="20.25" customHeight="1" x14ac:dyDescent="0.3">
      <c r="A81" s="89">
        <v>9231</v>
      </c>
      <c r="B81" s="90"/>
      <c r="C81" s="91"/>
      <c r="D81" s="88" t="s">
        <v>75</v>
      </c>
      <c r="E81" s="183"/>
      <c r="F81" s="101"/>
      <c r="G81" s="101"/>
      <c r="H81" s="101"/>
      <c r="I81" s="101"/>
      <c r="J81" s="101"/>
      <c r="L81" s="102"/>
    </row>
    <row r="82" spans="1:12" ht="27" customHeight="1" x14ac:dyDescent="0.3">
      <c r="A82" s="79">
        <v>4</v>
      </c>
      <c r="B82" s="31"/>
      <c r="C82" s="32"/>
      <c r="D82" s="34" t="s">
        <v>16</v>
      </c>
      <c r="E82" s="174">
        <v>8489.56</v>
      </c>
      <c r="F82" s="93">
        <v>7580</v>
      </c>
      <c r="G82" s="93">
        <v>5193.2</v>
      </c>
      <c r="H82" s="93">
        <v>3500</v>
      </c>
      <c r="I82" s="93">
        <v>0</v>
      </c>
      <c r="J82" s="93">
        <v>0</v>
      </c>
      <c r="L82" s="102"/>
    </row>
    <row r="83" spans="1:12" ht="26.25" customHeight="1" x14ac:dyDescent="0.3">
      <c r="A83" s="75"/>
      <c r="B83" s="31">
        <v>42</v>
      </c>
      <c r="C83" s="32"/>
      <c r="D83" s="34" t="s">
        <v>36</v>
      </c>
      <c r="E83" s="174">
        <v>8489.56</v>
      </c>
      <c r="F83" s="93">
        <v>7580</v>
      </c>
      <c r="G83" s="93">
        <v>5193.2</v>
      </c>
      <c r="H83" s="93">
        <v>3500</v>
      </c>
      <c r="I83" s="93">
        <v>0</v>
      </c>
      <c r="J83" s="93">
        <v>0</v>
      </c>
      <c r="L83" s="102"/>
    </row>
    <row r="84" spans="1:12" ht="33" customHeight="1" x14ac:dyDescent="0.3">
      <c r="A84" s="291" t="s">
        <v>73</v>
      </c>
      <c r="B84" s="292"/>
      <c r="C84" s="293"/>
      <c r="D84" s="83" t="s">
        <v>38</v>
      </c>
      <c r="E84" s="185"/>
      <c r="F84" s="152"/>
      <c r="G84" s="152"/>
      <c r="H84" s="152"/>
      <c r="I84" s="152"/>
      <c r="J84" s="152"/>
      <c r="L84" s="102"/>
    </row>
    <row r="85" spans="1:12" ht="15" customHeight="1" x14ac:dyDescent="0.3">
      <c r="A85" s="262" t="s">
        <v>125</v>
      </c>
      <c r="B85" s="263"/>
      <c r="C85" s="264"/>
      <c r="D85" s="164" t="s">
        <v>126</v>
      </c>
      <c r="E85" s="176"/>
      <c r="F85" s="99"/>
      <c r="G85" s="99"/>
      <c r="H85" s="99"/>
      <c r="I85" s="99"/>
      <c r="J85" s="99"/>
      <c r="L85" s="102"/>
    </row>
    <row r="86" spans="1:12" x14ac:dyDescent="0.3">
      <c r="A86" s="286">
        <v>11</v>
      </c>
      <c r="B86" s="287"/>
      <c r="C86" s="288"/>
      <c r="D86" s="59" t="s">
        <v>12</v>
      </c>
      <c r="E86" s="171">
        <v>0</v>
      </c>
      <c r="F86" s="100">
        <v>1000</v>
      </c>
      <c r="G86" s="100">
        <v>2000</v>
      </c>
      <c r="H86" s="100">
        <v>2000</v>
      </c>
      <c r="I86" s="100">
        <v>2000</v>
      </c>
      <c r="J86" s="100">
        <v>2000</v>
      </c>
      <c r="L86" s="102"/>
    </row>
    <row r="87" spans="1:12" x14ac:dyDescent="0.3">
      <c r="A87" s="66">
        <v>3</v>
      </c>
      <c r="B87" s="31"/>
      <c r="C87" s="32"/>
      <c r="D87" s="59" t="s">
        <v>14</v>
      </c>
      <c r="E87" s="171">
        <v>0</v>
      </c>
      <c r="F87" s="94">
        <v>1000</v>
      </c>
      <c r="G87" s="94">
        <v>2000</v>
      </c>
      <c r="H87" s="94">
        <v>2000</v>
      </c>
      <c r="I87" s="94">
        <v>2000</v>
      </c>
      <c r="J87" s="94">
        <v>2000</v>
      </c>
      <c r="L87" s="102"/>
    </row>
    <row r="88" spans="1:12" x14ac:dyDescent="0.3">
      <c r="A88" s="66"/>
      <c r="B88" s="31">
        <v>32</v>
      </c>
      <c r="C88" s="32"/>
      <c r="D88" s="59" t="s">
        <v>27</v>
      </c>
      <c r="E88" s="171">
        <v>0</v>
      </c>
      <c r="F88" s="94">
        <v>1000</v>
      </c>
      <c r="G88" s="94">
        <v>2000</v>
      </c>
      <c r="H88" s="94">
        <v>2000</v>
      </c>
      <c r="I88" s="94">
        <v>2000</v>
      </c>
      <c r="J88" s="94">
        <v>2000</v>
      </c>
      <c r="L88" s="102"/>
    </row>
    <row r="89" spans="1:12" ht="15" customHeight="1" x14ac:dyDescent="0.3">
      <c r="A89" s="262" t="s">
        <v>42</v>
      </c>
      <c r="B89" s="263"/>
      <c r="C89" s="264"/>
      <c r="D89" s="80" t="s">
        <v>39</v>
      </c>
      <c r="E89" s="176"/>
      <c r="F89" s="99"/>
      <c r="G89" s="99"/>
      <c r="H89" s="99"/>
      <c r="I89" s="99"/>
      <c r="J89" s="99"/>
      <c r="L89" s="102"/>
    </row>
    <row r="90" spans="1:12" x14ac:dyDescent="0.3">
      <c r="A90" s="286">
        <v>11</v>
      </c>
      <c r="B90" s="287"/>
      <c r="C90" s="288"/>
      <c r="D90" s="59" t="s">
        <v>12</v>
      </c>
      <c r="E90" s="179">
        <v>121299.6</v>
      </c>
      <c r="F90" s="100">
        <v>130938.75</v>
      </c>
      <c r="G90" s="100">
        <v>132518</v>
      </c>
      <c r="H90" s="100">
        <v>132518</v>
      </c>
      <c r="I90" s="100">
        <v>132518</v>
      </c>
      <c r="J90" s="100">
        <v>132518</v>
      </c>
      <c r="L90" s="102"/>
    </row>
    <row r="91" spans="1:12" x14ac:dyDescent="0.3">
      <c r="A91" s="66">
        <v>3</v>
      </c>
      <c r="B91" s="31"/>
      <c r="C91" s="32"/>
      <c r="D91" s="59" t="s">
        <v>14</v>
      </c>
      <c r="E91" s="171">
        <v>121299.6</v>
      </c>
      <c r="F91" s="94">
        <v>130938.75</v>
      </c>
      <c r="G91" s="94">
        <f>G92+G93</f>
        <v>132518</v>
      </c>
      <c r="H91" s="94">
        <f>H92+H93</f>
        <v>132518</v>
      </c>
      <c r="I91" s="94">
        <f t="shared" ref="I91:J91" si="4">I92+I93</f>
        <v>132518</v>
      </c>
      <c r="J91" s="94">
        <f t="shared" si="4"/>
        <v>132518</v>
      </c>
      <c r="L91" s="102"/>
    </row>
    <row r="92" spans="1:12" ht="15" customHeight="1" x14ac:dyDescent="0.3">
      <c r="A92" s="66"/>
      <c r="B92" s="31">
        <v>31</v>
      </c>
      <c r="C92" s="32"/>
      <c r="D92" s="59" t="s">
        <v>15</v>
      </c>
      <c r="E92" s="171">
        <v>119799</v>
      </c>
      <c r="F92" s="94">
        <v>128728.75</v>
      </c>
      <c r="G92" s="94">
        <f>127218+3200</f>
        <v>130418</v>
      </c>
      <c r="H92" s="94">
        <f>127218+3200</f>
        <v>130418</v>
      </c>
      <c r="I92" s="94">
        <f t="shared" ref="I92:J92" si="5">127218+3200</f>
        <v>130418</v>
      </c>
      <c r="J92" s="94">
        <f t="shared" si="5"/>
        <v>130418</v>
      </c>
      <c r="L92" s="102"/>
    </row>
    <row r="93" spans="1:12" x14ac:dyDescent="0.3">
      <c r="A93" s="66"/>
      <c r="B93" s="31">
        <v>32</v>
      </c>
      <c r="C93" s="32"/>
      <c r="D93" s="59" t="s">
        <v>27</v>
      </c>
      <c r="E93" s="171">
        <v>1500.6</v>
      </c>
      <c r="F93" s="94">
        <v>2210</v>
      </c>
      <c r="G93" s="94">
        <f>2100</f>
        <v>2100</v>
      </c>
      <c r="H93" s="94">
        <f>2100</f>
        <v>2100</v>
      </c>
      <c r="I93" s="94">
        <f>2100</f>
        <v>2100</v>
      </c>
      <c r="J93" s="94">
        <f>2100</f>
        <v>2100</v>
      </c>
      <c r="L93" s="102"/>
    </row>
    <row r="94" spans="1:12" ht="26.4" x14ac:dyDescent="0.3">
      <c r="A94" s="262" t="s">
        <v>43</v>
      </c>
      <c r="B94" s="263"/>
      <c r="C94" s="264"/>
      <c r="D94" s="82" t="s">
        <v>40</v>
      </c>
      <c r="E94" s="177"/>
      <c r="F94" s="151"/>
      <c r="G94" s="151"/>
      <c r="H94" s="151"/>
      <c r="I94" s="151"/>
      <c r="J94" s="151"/>
      <c r="L94" s="102"/>
    </row>
    <row r="95" spans="1:12" x14ac:dyDescent="0.3">
      <c r="A95" s="286">
        <v>11</v>
      </c>
      <c r="B95" s="287"/>
      <c r="C95" s="288"/>
      <c r="D95" s="30" t="s">
        <v>12</v>
      </c>
      <c r="E95" s="172">
        <v>56411.19</v>
      </c>
      <c r="F95" s="100">
        <v>59000</v>
      </c>
      <c r="G95" s="100">
        <v>56000</v>
      </c>
      <c r="H95" s="100">
        <v>56000</v>
      </c>
      <c r="I95" s="100">
        <v>56000</v>
      </c>
      <c r="J95" s="100">
        <v>56000</v>
      </c>
      <c r="L95" s="102"/>
    </row>
    <row r="96" spans="1:12" x14ac:dyDescent="0.3">
      <c r="A96" s="66">
        <v>3</v>
      </c>
      <c r="B96" s="31"/>
      <c r="C96" s="32"/>
      <c r="D96" s="29" t="s">
        <v>14</v>
      </c>
      <c r="E96" s="172">
        <v>56411.19</v>
      </c>
      <c r="F96" s="94">
        <v>59000</v>
      </c>
      <c r="G96" s="94">
        <v>56000</v>
      </c>
      <c r="H96" s="94">
        <v>56000</v>
      </c>
      <c r="I96" s="94">
        <v>56000</v>
      </c>
      <c r="J96" s="94">
        <v>56000</v>
      </c>
      <c r="L96" s="102"/>
    </row>
    <row r="97" spans="1:14" ht="39.6" x14ac:dyDescent="0.3">
      <c r="A97" s="74"/>
      <c r="B97" s="31">
        <v>37</v>
      </c>
      <c r="C97" s="32"/>
      <c r="D97" s="34" t="s">
        <v>41</v>
      </c>
      <c r="E97" s="173">
        <v>56411.19</v>
      </c>
      <c r="F97" s="94">
        <v>59000</v>
      </c>
      <c r="G97" s="94">
        <v>56000</v>
      </c>
      <c r="H97" s="94">
        <v>56000</v>
      </c>
      <c r="I97" s="94">
        <v>56000</v>
      </c>
      <c r="J97" s="94">
        <v>56000</v>
      </c>
      <c r="L97" s="102"/>
    </row>
    <row r="98" spans="1:14" ht="26.4" x14ac:dyDescent="0.3">
      <c r="A98" s="296" t="s">
        <v>52</v>
      </c>
      <c r="B98" s="297"/>
      <c r="C98" s="298"/>
      <c r="D98" s="81" t="s">
        <v>53</v>
      </c>
      <c r="E98" s="184"/>
      <c r="F98" s="151"/>
      <c r="G98" s="151"/>
      <c r="H98" s="151"/>
      <c r="I98" s="151"/>
      <c r="J98" s="151"/>
      <c r="L98" s="102"/>
    </row>
    <row r="99" spans="1:14" s="139" customFormat="1" x14ac:dyDescent="0.3">
      <c r="A99" s="277">
        <v>11</v>
      </c>
      <c r="B99" s="278"/>
      <c r="C99" s="279"/>
      <c r="D99" s="162" t="s">
        <v>12</v>
      </c>
      <c r="E99" s="187">
        <v>1655.75</v>
      </c>
      <c r="F99" s="161">
        <v>1800</v>
      </c>
      <c r="G99" s="161">
        <v>1950</v>
      </c>
      <c r="H99" s="161">
        <v>1950</v>
      </c>
      <c r="I99" s="161">
        <v>1950</v>
      </c>
      <c r="J99" s="161">
        <v>1950</v>
      </c>
      <c r="L99" s="102"/>
    </row>
    <row r="100" spans="1:14" x14ac:dyDescent="0.3">
      <c r="A100" s="74">
        <v>3</v>
      </c>
      <c r="B100" s="55"/>
      <c r="C100" s="56"/>
      <c r="D100" s="34" t="s">
        <v>14</v>
      </c>
      <c r="E100" s="174">
        <v>1655.75</v>
      </c>
      <c r="F100" s="94">
        <v>1800</v>
      </c>
      <c r="G100" s="94">
        <v>1950</v>
      </c>
      <c r="H100" s="94">
        <v>1950</v>
      </c>
      <c r="I100" s="94">
        <v>1950</v>
      </c>
      <c r="J100" s="94">
        <v>1950</v>
      </c>
      <c r="L100" s="102"/>
    </row>
    <row r="101" spans="1:14" x14ac:dyDescent="0.3">
      <c r="A101" s="40"/>
      <c r="B101" s="46">
        <v>32</v>
      </c>
      <c r="C101" s="56"/>
      <c r="D101" s="34" t="s">
        <v>27</v>
      </c>
      <c r="E101" s="174">
        <v>1655.75</v>
      </c>
      <c r="F101" s="94">
        <v>1800</v>
      </c>
      <c r="G101" s="94">
        <v>1950</v>
      </c>
      <c r="H101" s="94">
        <v>1950</v>
      </c>
      <c r="I101" s="94">
        <v>1950</v>
      </c>
      <c r="J101" s="94">
        <v>1950</v>
      </c>
      <c r="L101" s="102"/>
    </row>
    <row r="102" spans="1:14" ht="28.8" customHeight="1" x14ac:dyDescent="0.3">
      <c r="A102" s="217" t="s">
        <v>144</v>
      </c>
      <c r="B102" s="41"/>
      <c r="C102" s="42"/>
      <c r="D102" s="84" t="s">
        <v>76</v>
      </c>
      <c r="E102" s="186">
        <v>8006.41</v>
      </c>
      <c r="F102" s="100">
        <v>9000</v>
      </c>
      <c r="G102" s="100">
        <v>9392.5</v>
      </c>
      <c r="H102" s="100">
        <v>9392.5</v>
      </c>
      <c r="I102" s="100">
        <v>9392.5</v>
      </c>
      <c r="J102" s="100">
        <v>9392.5</v>
      </c>
      <c r="L102" s="102"/>
    </row>
    <row r="103" spans="1:14" x14ac:dyDescent="0.3">
      <c r="A103" s="74">
        <v>3</v>
      </c>
      <c r="B103" s="55"/>
      <c r="C103" s="56"/>
      <c r="D103" s="34" t="s">
        <v>14</v>
      </c>
      <c r="E103" s="174">
        <v>8006.41</v>
      </c>
      <c r="F103" s="94">
        <v>9000</v>
      </c>
      <c r="G103" s="94">
        <v>9392.5</v>
      </c>
      <c r="H103" s="94">
        <v>9392.5</v>
      </c>
      <c r="I103" s="94">
        <v>9392.5</v>
      </c>
      <c r="J103" s="94">
        <v>9392.5</v>
      </c>
      <c r="L103" s="102"/>
    </row>
    <row r="104" spans="1:14" x14ac:dyDescent="0.3">
      <c r="A104" s="40"/>
      <c r="B104" s="46">
        <v>32</v>
      </c>
      <c r="C104" s="42"/>
      <c r="D104" s="34" t="s">
        <v>27</v>
      </c>
      <c r="E104" s="174">
        <v>8006.41</v>
      </c>
      <c r="F104" s="94">
        <v>9000</v>
      </c>
      <c r="G104" s="94">
        <v>9392.5</v>
      </c>
      <c r="H104" s="94">
        <v>9392.5</v>
      </c>
      <c r="I104" s="94">
        <v>9392.5</v>
      </c>
      <c r="J104" s="94">
        <v>9392.5</v>
      </c>
      <c r="L104" s="102"/>
    </row>
    <row r="105" spans="1:14" x14ac:dyDescent="0.3">
      <c r="A105" s="188">
        <v>50112</v>
      </c>
      <c r="B105" s="41"/>
      <c r="C105" s="42"/>
      <c r="D105" s="34" t="s">
        <v>58</v>
      </c>
      <c r="E105" s="181">
        <v>0</v>
      </c>
      <c r="F105" s="100">
        <v>1200</v>
      </c>
      <c r="G105" s="100">
        <v>1657.5</v>
      </c>
      <c r="H105" s="100">
        <v>1657.5</v>
      </c>
      <c r="I105" s="100">
        <v>1657.5</v>
      </c>
      <c r="J105" s="100">
        <v>1657.5</v>
      </c>
      <c r="L105" s="102"/>
    </row>
    <row r="106" spans="1:14" x14ac:dyDescent="0.3">
      <c r="A106" s="74">
        <v>3</v>
      </c>
      <c r="B106" s="55"/>
      <c r="C106" s="56"/>
      <c r="D106" s="34" t="s">
        <v>14</v>
      </c>
      <c r="E106" s="174">
        <v>0</v>
      </c>
      <c r="F106" s="94">
        <v>1200</v>
      </c>
      <c r="G106" s="94">
        <v>1657.5</v>
      </c>
      <c r="H106" s="94">
        <v>1657.5</v>
      </c>
      <c r="I106" s="94">
        <v>1657.5</v>
      </c>
      <c r="J106" s="94">
        <v>1657.5</v>
      </c>
      <c r="L106" s="102"/>
    </row>
    <row r="107" spans="1:14" x14ac:dyDescent="0.3">
      <c r="A107" s="71"/>
      <c r="B107" s="72">
        <v>32</v>
      </c>
      <c r="C107" s="73"/>
      <c r="D107" s="59" t="s">
        <v>27</v>
      </c>
      <c r="E107" s="171">
        <v>0</v>
      </c>
      <c r="F107" s="94">
        <v>1200</v>
      </c>
      <c r="G107" s="94">
        <v>1657.5</v>
      </c>
      <c r="H107" s="94">
        <v>1657.5</v>
      </c>
      <c r="I107" s="94">
        <v>1657.5</v>
      </c>
      <c r="J107" s="94">
        <v>1657.5</v>
      </c>
      <c r="L107" s="102"/>
    </row>
    <row r="108" spans="1:14" x14ac:dyDescent="0.3">
      <c r="A108" s="299" t="s">
        <v>54</v>
      </c>
      <c r="B108" s="300"/>
      <c r="C108" s="301"/>
      <c r="D108" s="80" t="s">
        <v>147</v>
      </c>
      <c r="E108" s="189"/>
      <c r="F108" s="99"/>
      <c r="G108" s="99">
        <f>G109+G113+G117</f>
        <v>366430.54000000004</v>
      </c>
      <c r="H108" s="99">
        <f>H109+H113+H117</f>
        <v>335823.45</v>
      </c>
      <c r="I108" s="99"/>
      <c r="J108" s="99"/>
      <c r="L108" s="102"/>
    </row>
    <row r="109" spans="1:14" x14ac:dyDescent="0.3">
      <c r="A109" s="69">
        <v>11</v>
      </c>
      <c r="B109" s="64"/>
      <c r="C109" s="65"/>
      <c r="D109" s="59" t="s">
        <v>12</v>
      </c>
      <c r="E109" s="179">
        <f>E111+E112</f>
        <v>25283.21</v>
      </c>
      <c r="F109" s="100">
        <f>F111+F112</f>
        <v>41174.979999999996</v>
      </c>
      <c r="G109" s="100">
        <f>G110</f>
        <v>54964.58</v>
      </c>
      <c r="H109" s="103">
        <v>50373.52</v>
      </c>
      <c r="I109" s="103">
        <v>50373.52</v>
      </c>
      <c r="J109" s="103">
        <v>50373.52</v>
      </c>
      <c r="L109" s="102"/>
    </row>
    <row r="110" spans="1:14" x14ac:dyDescent="0.3">
      <c r="A110" s="66">
        <v>3</v>
      </c>
      <c r="B110" s="64"/>
      <c r="C110" s="65"/>
      <c r="D110" s="59" t="s">
        <v>14</v>
      </c>
      <c r="E110" s="171">
        <v>25283.21</v>
      </c>
      <c r="F110" s="94">
        <v>41174.980000000003</v>
      </c>
      <c r="G110" s="94">
        <f>G111+G112</f>
        <v>54964.58</v>
      </c>
      <c r="H110" s="93">
        <v>50373.52</v>
      </c>
      <c r="I110" s="93">
        <v>50373.52</v>
      </c>
      <c r="J110" s="93">
        <v>50373.52</v>
      </c>
      <c r="L110" s="102"/>
    </row>
    <row r="111" spans="1:14" x14ac:dyDescent="0.3">
      <c r="A111" s="63"/>
      <c r="B111" s="31">
        <v>31</v>
      </c>
      <c r="C111" s="65"/>
      <c r="D111" s="59" t="s">
        <v>15</v>
      </c>
      <c r="E111" s="171">
        <v>23931.8</v>
      </c>
      <c r="F111" s="94">
        <v>39196.629999999997</v>
      </c>
      <c r="G111" s="94">
        <v>53028.36</v>
      </c>
      <c r="H111" s="93">
        <v>48531.040000000001</v>
      </c>
      <c r="I111" s="93">
        <v>48531.040000000001</v>
      </c>
      <c r="J111" s="93">
        <v>48531.040000000001</v>
      </c>
      <c r="L111" s="102"/>
    </row>
    <row r="112" spans="1:14" x14ac:dyDescent="0.3">
      <c r="A112" s="63"/>
      <c r="B112" s="31">
        <v>32</v>
      </c>
      <c r="C112" s="65"/>
      <c r="D112" s="59" t="s">
        <v>27</v>
      </c>
      <c r="E112" s="171">
        <v>1351.41</v>
      </c>
      <c r="F112" s="94">
        <v>1978.35</v>
      </c>
      <c r="G112" s="94">
        <v>1936.22</v>
      </c>
      <c r="H112" s="93">
        <f>99+1743.48</f>
        <v>1842.48</v>
      </c>
      <c r="I112" s="93">
        <f>99+1743.48</f>
        <v>1842.48</v>
      </c>
      <c r="J112" s="93">
        <f>99+1743.48</f>
        <v>1842.48</v>
      </c>
      <c r="L112" s="102"/>
      <c r="N112" s="102"/>
    </row>
    <row r="113" spans="1:14" x14ac:dyDescent="0.3">
      <c r="A113" s="286">
        <v>561</v>
      </c>
      <c r="B113" s="287"/>
      <c r="C113" s="288"/>
      <c r="D113" s="59" t="s">
        <v>76</v>
      </c>
      <c r="E113" s="179">
        <f>E115+E116</f>
        <v>121780.81</v>
      </c>
      <c r="F113" s="100">
        <f>F115+F116</f>
        <v>198326.16999999998</v>
      </c>
      <c r="G113" s="100">
        <f>G115+G116</f>
        <v>264746.06</v>
      </c>
      <c r="H113" s="103">
        <v>242632.44</v>
      </c>
      <c r="I113" s="103">
        <v>242632.44</v>
      </c>
      <c r="J113" s="103">
        <v>242632.44</v>
      </c>
      <c r="L113" s="102"/>
      <c r="M113" s="102"/>
    </row>
    <row r="114" spans="1:14" x14ac:dyDescent="0.3">
      <c r="A114" s="45">
        <v>3</v>
      </c>
      <c r="B114" s="43"/>
      <c r="C114" s="44"/>
      <c r="D114" s="59" t="s">
        <v>14</v>
      </c>
      <c r="E114" s="171">
        <v>121780.81</v>
      </c>
      <c r="F114" s="94">
        <v>198326.17</v>
      </c>
      <c r="G114" s="94">
        <v>264746.06</v>
      </c>
      <c r="H114" s="93">
        <v>242632.44</v>
      </c>
      <c r="I114" s="93">
        <v>242632.44</v>
      </c>
      <c r="J114" s="93">
        <v>242632.44</v>
      </c>
      <c r="L114" s="102"/>
      <c r="N114" s="102"/>
    </row>
    <row r="115" spans="1:14" x14ac:dyDescent="0.3">
      <c r="A115" s="45"/>
      <c r="B115" s="78">
        <v>31</v>
      </c>
      <c r="C115" s="44"/>
      <c r="D115" s="59" t="s">
        <v>15</v>
      </c>
      <c r="E115" s="171">
        <v>115271.51</v>
      </c>
      <c r="F115" s="94">
        <v>188797.11</v>
      </c>
      <c r="G115" s="94">
        <v>255419.94</v>
      </c>
      <c r="H115" s="93">
        <f>190231.59+31388.21+12138</f>
        <v>233757.8</v>
      </c>
      <c r="I115" s="93">
        <f>190231.59+31388.21+12138</f>
        <v>233757.8</v>
      </c>
      <c r="J115" s="93">
        <f>190231.59+31388.21+12138</f>
        <v>233757.8</v>
      </c>
      <c r="L115" s="102"/>
    </row>
    <row r="116" spans="1:14" x14ac:dyDescent="0.3">
      <c r="A116" s="45"/>
      <c r="B116" s="78">
        <v>32</v>
      </c>
      <c r="C116" s="44"/>
      <c r="D116" s="59" t="s">
        <v>27</v>
      </c>
      <c r="E116" s="171">
        <v>6509.3</v>
      </c>
      <c r="F116" s="94">
        <v>9529.06</v>
      </c>
      <c r="G116" s="94">
        <v>9326.1200000000008</v>
      </c>
      <c r="H116" s="93">
        <f>476.85+8397.78</f>
        <v>8874.630000000001</v>
      </c>
      <c r="I116" s="93">
        <f>476.85+8397.78</f>
        <v>8874.630000000001</v>
      </c>
      <c r="J116" s="93">
        <f>476.85+8397.78</f>
        <v>8874.630000000001</v>
      </c>
      <c r="L116" s="219"/>
    </row>
    <row r="117" spans="1:14" x14ac:dyDescent="0.3">
      <c r="A117" s="166">
        <v>50112</v>
      </c>
      <c r="B117" s="78"/>
      <c r="C117" s="59"/>
      <c r="D117" s="59" t="s">
        <v>76</v>
      </c>
      <c r="E117" s="179">
        <f>E119+E120</f>
        <v>21490.739999999998</v>
      </c>
      <c r="F117" s="100">
        <f>F119+F120</f>
        <v>34998.74</v>
      </c>
      <c r="G117" s="100">
        <f>G118</f>
        <v>46719.9</v>
      </c>
      <c r="H117" s="103">
        <f t="shared" ref="H117:J118" si="6">42817.49</f>
        <v>42817.49</v>
      </c>
      <c r="I117" s="103">
        <f t="shared" si="6"/>
        <v>42817.49</v>
      </c>
      <c r="J117" s="103">
        <f t="shared" si="6"/>
        <v>42817.49</v>
      </c>
      <c r="L117" s="219"/>
      <c r="N117" s="102"/>
    </row>
    <row r="118" spans="1:14" x14ac:dyDescent="0.3">
      <c r="A118" s="45">
        <v>3</v>
      </c>
      <c r="B118" s="78"/>
      <c r="C118" s="59"/>
      <c r="D118" s="59" t="s">
        <v>14</v>
      </c>
      <c r="E118" s="171">
        <v>21490.74</v>
      </c>
      <c r="F118" s="94">
        <v>34998.74</v>
      </c>
      <c r="G118" s="94">
        <f>G119+G120</f>
        <v>46719.9</v>
      </c>
      <c r="H118" s="93">
        <f t="shared" si="6"/>
        <v>42817.49</v>
      </c>
      <c r="I118" s="93">
        <f t="shared" si="6"/>
        <v>42817.49</v>
      </c>
      <c r="J118" s="93">
        <f t="shared" si="6"/>
        <v>42817.49</v>
      </c>
      <c r="L118" s="219"/>
    </row>
    <row r="119" spans="1:14" x14ac:dyDescent="0.3">
      <c r="A119" s="45"/>
      <c r="B119" s="78">
        <v>31</v>
      </c>
      <c r="C119" s="59"/>
      <c r="D119" s="59" t="s">
        <v>15</v>
      </c>
      <c r="E119" s="171">
        <v>20342.03</v>
      </c>
      <c r="F119" s="94">
        <v>33317.14</v>
      </c>
      <c r="G119" s="94">
        <v>45074.11</v>
      </c>
      <c r="H119" s="93">
        <f>33570.28+5539.1+2142</f>
        <v>41251.379999999997</v>
      </c>
      <c r="I119" s="93">
        <f>33570.28+5539.1+2142</f>
        <v>41251.379999999997</v>
      </c>
      <c r="J119" s="93">
        <f>33570.28+5539.1+2142</f>
        <v>41251.379999999997</v>
      </c>
      <c r="L119" s="219"/>
    </row>
    <row r="120" spans="1:14" x14ac:dyDescent="0.3">
      <c r="A120" s="45"/>
      <c r="B120" s="78">
        <v>32</v>
      </c>
      <c r="C120" s="59"/>
      <c r="D120" s="59" t="s">
        <v>27</v>
      </c>
      <c r="E120" s="171">
        <v>1148.71</v>
      </c>
      <c r="F120" s="94">
        <v>1681.6</v>
      </c>
      <c r="G120" s="94">
        <v>1645.79</v>
      </c>
      <c r="H120" s="93">
        <f>84.15+1481.96</f>
        <v>1566.1100000000001</v>
      </c>
      <c r="I120" s="93">
        <f>84.15+1481.96</f>
        <v>1566.1100000000001</v>
      </c>
      <c r="J120" s="93">
        <f>84.15+1481.96</f>
        <v>1566.1100000000001</v>
      </c>
      <c r="L120" s="219"/>
    </row>
    <row r="121" spans="1:14" x14ac:dyDescent="0.3">
      <c r="A121" s="262" t="s">
        <v>55</v>
      </c>
      <c r="B121" s="263"/>
      <c r="C121" s="264"/>
      <c r="D121" s="80" t="s">
        <v>56</v>
      </c>
      <c r="E121" s="176"/>
      <c r="F121" s="99"/>
      <c r="G121" s="99"/>
      <c r="H121" s="99"/>
      <c r="I121" s="99"/>
      <c r="J121" s="99"/>
      <c r="L121" s="219"/>
      <c r="N121" s="102"/>
    </row>
    <row r="122" spans="1:14" x14ac:dyDescent="0.3">
      <c r="A122" s="286">
        <v>11</v>
      </c>
      <c r="B122" s="287"/>
      <c r="C122" s="288"/>
      <c r="D122" s="59" t="s">
        <v>12</v>
      </c>
      <c r="E122" s="179">
        <f>E124+E125</f>
        <v>10328.570000000002</v>
      </c>
      <c r="F122" s="100">
        <v>15912.5</v>
      </c>
      <c r="G122" s="100">
        <f>G125+G124</f>
        <v>10652</v>
      </c>
      <c r="H122" s="100">
        <f>H125+H124</f>
        <v>10652</v>
      </c>
      <c r="I122" s="100">
        <f>I125+I124</f>
        <v>10652</v>
      </c>
      <c r="J122" s="100">
        <f>J125+J124</f>
        <v>10652</v>
      </c>
      <c r="L122" s="219"/>
    </row>
    <row r="123" spans="1:14" x14ac:dyDescent="0.3">
      <c r="A123" s="66">
        <v>3</v>
      </c>
      <c r="B123" s="36"/>
      <c r="C123" s="37"/>
      <c r="D123" s="59" t="s">
        <v>14</v>
      </c>
      <c r="E123" s="171">
        <v>10328.57</v>
      </c>
      <c r="F123" s="94">
        <v>15912.5</v>
      </c>
      <c r="G123" s="94">
        <f>G124+G125</f>
        <v>10652</v>
      </c>
      <c r="H123" s="94">
        <f>H124+H125</f>
        <v>10652</v>
      </c>
      <c r="I123" s="94">
        <f>I124+I125</f>
        <v>10652</v>
      </c>
      <c r="J123" s="94">
        <f>J124+J125</f>
        <v>10652</v>
      </c>
      <c r="L123" s="219"/>
    </row>
    <row r="124" spans="1:14" x14ac:dyDescent="0.3">
      <c r="A124" s="66"/>
      <c r="B124" s="163">
        <v>31</v>
      </c>
      <c r="C124" s="61"/>
      <c r="D124" s="59" t="s">
        <v>15</v>
      </c>
      <c r="E124" s="171">
        <v>9836.2000000000007</v>
      </c>
      <c r="F124" s="94">
        <v>15262.5</v>
      </c>
      <c r="G124" s="94">
        <v>10252</v>
      </c>
      <c r="H124" s="94">
        <v>10252</v>
      </c>
      <c r="I124" s="94">
        <v>10252</v>
      </c>
      <c r="J124" s="94">
        <v>10252</v>
      </c>
      <c r="L124" s="219"/>
    </row>
    <row r="125" spans="1:14" x14ac:dyDescent="0.3">
      <c r="A125" s="62"/>
      <c r="B125" s="78">
        <v>32</v>
      </c>
      <c r="C125" s="37"/>
      <c r="D125" s="59" t="s">
        <v>27</v>
      </c>
      <c r="E125" s="171">
        <v>492.37</v>
      </c>
      <c r="F125" s="94">
        <v>650</v>
      </c>
      <c r="G125" s="94">
        <v>400</v>
      </c>
      <c r="H125" s="94">
        <v>400</v>
      </c>
      <c r="I125" s="94">
        <v>400</v>
      </c>
      <c r="J125" s="94">
        <v>400</v>
      </c>
      <c r="L125" s="102"/>
    </row>
    <row r="126" spans="1:14" x14ac:dyDescent="0.3">
      <c r="A126" s="69">
        <v>50112</v>
      </c>
      <c r="B126" s="36"/>
      <c r="C126" s="37"/>
      <c r="D126" s="59" t="s">
        <v>57</v>
      </c>
      <c r="E126" s="190">
        <v>64.8</v>
      </c>
      <c r="F126" s="100">
        <v>91.8</v>
      </c>
      <c r="G126" s="100">
        <v>108</v>
      </c>
      <c r="H126" s="100">
        <v>108</v>
      </c>
      <c r="I126" s="100">
        <v>108</v>
      </c>
      <c r="J126" s="100">
        <v>108</v>
      </c>
      <c r="L126" s="102"/>
    </row>
    <row r="127" spans="1:14" x14ac:dyDescent="0.3">
      <c r="A127" s="67">
        <v>3</v>
      </c>
      <c r="B127" s="38"/>
      <c r="C127" s="39"/>
      <c r="D127" s="59" t="s">
        <v>14</v>
      </c>
      <c r="E127" s="171">
        <v>64.8</v>
      </c>
      <c r="F127" s="94">
        <v>91.8</v>
      </c>
      <c r="G127" s="94">
        <v>108</v>
      </c>
      <c r="H127" s="94">
        <v>108</v>
      </c>
      <c r="I127" s="94">
        <v>108</v>
      </c>
      <c r="J127" s="94">
        <v>108</v>
      </c>
      <c r="L127" s="102"/>
    </row>
    <row r="128" spans="1:14" x14ac:dyDescent="0.3">
      <c r="A128" s="35"/>
      <c r="B128" s="31">
        <v>32</v>
      </c>
      <c r="C128" s="37"/>
      <c r="D128" s="59" t="s">
        <v>27</v>
      </c>
      <c r="E128" s="171">
        <v>64.8</v>
      </c>
      <c r="F128" s="94">
        <v>91.8</v>
      </c>
      <c r="G128" s="94">
        <v>108</v>
      </c>
      <c r="H128" s="94">
        <v>108</v>
      </c>
      <c r="I128" s="94">
        <v>108</v>
      </c>
      <c r="J128" s="94">
        <v>108</v>
      </c>
      <c r="L128" s="102"/>
    </row>
  </sheetData>
  <mergeCells count="35">
    <mergeCell ref="A25:C25"/>
    <mergeCell ref="A122:C122"/>
    <mergeCell ref="A94:C94"/>
    <mergeCell ref="A98:C98"/>
    <mergeCell ref="A113:C113"/>
    <mergeCell ref="A95:C95"/>
    <mergeCell ref="A108:C108"/>
    <mergeCell ref="A121:C121"/>
    <mergeCell ref="A99:C99"/>
    <mergeCell ref="A32:C32"/>
    <mergeCell ref="A33:C33"/>
    <mergeCell ref="A28:C28"/>
    <mergeCell ref="A29:C29"/>
    <mergeCell ref="A1:J1"/>
    <mergeCell ref="A3:J3"/>
    <mergeCell ref="A5:C5"/>
    <mergeCell ref="A7:C7"/>
    <mergeCell ref="A8:C8"/>
    <mergeCell ref="A6:C6"/>
    <mergeCell ref="A9:C9"/>
    <mergeCell ref="A16:C16"/>
    <mergeCell ref="A17:C17"/>
    <mergeCell ref="A90:C90"/>
    <mergeCell ref="A41:C41"/>
    <mergeCell ref="A71:C71"/>
    <mergeCell ref="A12:C12"/>
    <mergeCell ref="A36:C36"/>
    <mergeCell ref="A37:C37"/>
    <mergeCell ref="A52:C52"/>
    <mergeCell ref="A84:C84"/>
    <mergeCell ref="A89:C89"/>
    <mergeCell ref="A20:C20"/>
    <mergeCell ref="A85:C85"/>
    <mergeCell ref="A86:C86"/>
    <mergeCell ref="A24:C24"/>
  </mergeCells>
  <pageMargins left="0.7" right="0.7" top="0.75" bottom="0.75" header="0.3" footer="0.3"/>
  <pageSetup paperSize="9" scale="31" orientation="portrait" r:id="rId1"/>
  <ignoredErrors>
    <ignoredError sqref="H117:H118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SAŽETAK</vt:lpstr>
      <vt:lpstr>Račun prihoda i rashoda</vt:lpstr>
      <vt:lpstr>Prihodi i rashodi po izvorima</vt:lpstr>
      <vt:lpstr>Rashodi prema funkcijskoj kl</vt:lpstr>
      <vt:lpstr>Račun financiranja</vt:lpstr>
      <vt:lpstr>Račun financiranja po izvorima </vt:lpstr>
      <vt:lpstr>POSEBNI DIO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Admin</cp:lastModifiedBy>
  <cp:lastPrinted>2026-07-09T11:54:32Z</cp:lastPrinted>
  <dcterms:created xsi:type="dcterms:W3CDTF">2022-08-12T12:51:27Z</dcterms:created>
  <dcterms:modified xsi:type="dcterms:W3CDTF">2026-07-11T13:02:00Z</dcterms:modified>
</cp:coreProperties>
</file>